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95" tabRatio="772" activeTab="4"/>
  </bookViews>
  <sheets>
    <sheet name="Orçamento Sintético" sheetId="1" r:id="rId1"/>
    <sheet name="Orçamento Resumo" sheetId="14" r:id="rId2"/>
    <sheet name="BDI (25,22%)" sheetId="16" r:id="rId3"/>
    <sheet name="Composições do IFPB" sheetId="6" r:id="rId4"/>
    <sheet name="Cronograma 180 dias" sheetId="8" r:id="rId5"/>
  </sheets>
  <definedNames>
    <definedName name="_xlnm._FilterDatabase" localSheetId="0" hidden="1">'Orçamento Sintético'!$A$12:$H$219</definedName>
    <definedName name="_xlnm.Print_Area" localSheetId="2">'BDI (25,22%)'!$B$3:$C$31</definedName>
    <definedName name="_xlnm.Print_Area" localSheetId="3">'Composições do IFPB'!$B$3:$G$162</definedName>
    <definedName name="_xlnm.Print_Area" localSheetId="4">'Cronograma 180 dias'!$B$3:$S$41</definedName>
    <definedName name="_xlnm.Print_Area" localSheetId="1">'Orçamento Resumo'!$B$3:$G$40</definedName>
    <definedName name="_xlnm.Print_Area" localSheetId="0">'Orçamento Sintético'!$A$8:$G$219</definedName>
    <definedName name="_xlnm.Print_Titles" localSheetId="3">'Composições do IFPB'!$3:$3</definedName>
    <definedName name="_xlnm.Print_Titles" localSheetId="0">'Orçamento Sintético'!$1:$9</definedName>
  </definedNames>
  <calcPr calcId="162913"/>
</workbook>
</file>

<file path=xl/calcChain.xml><?xml version="1.0" encoding="utf-8"?>
<calcChain xmlns="http://schemas.openxmlformats.org/spreadsheetml/2006/main">
  <c r="G211" i="1" l="1"/>
  <c r="G213" i="1"/>
  <c r="E212" i="1"/>
  <c r="E203" i="1"/>
  <c r="E183" i="1"/>
  <c r="E158" i="1"/>
  <c r="G54" i="1" l="1"/>
  <c r="G55" i="1"/>
  <c r="G56" i="1"/>
  <c r="G57" i="1"/>
  <c r="G58" i="1"/>
  <c r="G61" i="1"/>
  <c r="G62" i="1"/>
  <c r="G63" i="1"/>
  <c r="G64" i="1"/>
  <c r="E60" i="1"/>
  <c r="G60" i="6"/>
  <c r="G59" i="6"/>
  <c r="G14" i="1"/>
  <c r="G15" i="1"/>
  <c r="G16" i="1"/>
  <c r="G17" i="1"/>
  <c r="G18" i="1"/>
  <c r="G19" i="1"/>
  <c r="G20" i="1"/>
  <c r="G21" i="1"/>
  <c r="G23" i="1"/>
  <c r="G61" i="6" l="1"/>
  <c r="F22" i="1" s="1"/>
  <c r="G22" i="1" s="1"/>
  <c r="G195" i="1" l="1"/>
  <c r="G194" i="1"/>
  <c r="G193" i="1"/>
  <c r="G192" i="1"/>
  <c r="G191" i="1"/>
  <c r="G100" i="1"/>
  <c r="E159" i="1" l="1"/>
  <c r="G159" i="1" s="1"/>
  <c r="G212" i="1"/>
  <c r="E208" i="1"/>
  <c r="G203" i="1"/>
  <c r="E185" i="1"/>
  <c r="E178" i="1"/>
  <c r="G178" i="1" s="1"/>
  <c r="E176" i="1"/>
  <c r="E177" i="1" s="1"/>
  <c r="G177" i="1" s="1"/>
  <c r="G210" i="1"/>
  <c r="G209" i="1"/>
  <c r="G205" i="1"/>
  <c r="G204" i="1"/>
  <c r="G190" i="1"/>
  <c r="G189" i="1"/>
  <c r="G188" i="1"/>
  <c r="G187" i="1"/>
  <c r="G186" i="1"/>
  <c r="G184" i="1"/>
  <c r="G179" i="1"/>
  <c r="G180" i="1"/>
  <c r="G165" i="1"/>
  <c r="G166" i="1"/>
  <c r="G167" i="1"/>
  <c r="G168" i="1"/>
  <c r="E164" i="1"/>
  <c r="G164" i="1" s="1"/>
  <c r="G174" i="1"/>
  <c r="G173" i="1"/>
  <c r="G161" i="1"/>
  <c r="G143" i="6" l="1"/>
  <c r="G144" i="6"/>
  <c r="G145" i="6"/>
  <c r="G146" i="6"/>
  <c r="G147" i="6"/>
  <c r="G148" i="6"/>
  <c r="G149" i="6"/>
  <c r="G150" i="6"/>
  <c r="G92" i="6"/>
  <c r="G93" i="6"/>
  <c r="G94" i="6"/>
  <c r="G131" i="1"/>
  <c r="G132" i="1"/>
  <c r="G136" i="1"/>
  <c r="G137" i="1"/>
  <c r="G138" i="1"/>
  <c r="G139" i="1"/>
  <c r="G140" i="1"/>
  <c r="G40" i="6"/>
  <c r="G41" i="6"/>
  <c r="G42" i="6"/>
  <c r="G43" i="6"/>
  <c r="G44" i="6"/>
  <c r="G25" i="6"/>
  <c r="G26" i="6"/>
  <c r="G27" i="6"/>
  <c r="G28" i="6"/>
  <c r="G29" i="6"/>
  <c r="G30" i="6"/>
  <c r="G31" i="6"/>
  <c r="G32" i="6"/>
  <c r="G33" i="6"/>
  <c r="G24" i="6"/>
  <c r="G8" i="6"/>
  <c r="G9" i="6"/>
  <c r="G10" i="6"/>
  <c r="G11" i="6" s="1"/>
  <c r="F65" i="1" s="1"/>
  <c r="G65" i="1" s="1"/>
  <c r="G16" i="6"/>
  <c r="G17" i="6"/>
  <c r="G18" i="6"/>
  <c r="G19" i="6"/>
  <c r="G167" i="6"/>
  <c r="G166" i="6"/>
  <c r="G168" i="6" s="1"/>
  <c r="F108" i="1" s="1"/>
  <c r="G108" i="1" s="1"/>
  <c r="E40" i="8"/>
  <c r="G216" i="1"/>
  <c r="G215" i="1"/>
  <c r="G208" i="1"/>
  <c r="G207" i="1" s="1"/>
  <c r="G206" i="1"/>
  <c r="G202" i="1" s="1"/>
  <c r="G197" i="1"/>
  <c r="G198" i="1"/>
  <c r="G199" i="1"/>
  <c r="G200" i="1"/>
  <c r="G201" i="1"/>
  <c r="G183" i="1"/>
  <c r="G185" i="1"/>
  <c r="G176" i="1"/>
  <c r="G170" i="1"/>
  <c r="G171" i="1"/>
  <c r="G172" i="1"/>
  <c r="G163" i="1"/>
  <c r="G158" i="1"/>
  <c r="G160" i="1"/>
  <c r="G153" i="1"/>
  <c r="G154" i="1"/>
  <c r="G155" i="1"/>
  <c r="G156" i="1"/>
  <c r="G151" i="1"/>
  <c r="G146" i="1"/>
  <c r="G147" i="1"/>
  <c r="G148" i="1"/>
  <c r="G149" i="1"/>
  <c r="G142" i="1"/>
  <c r="G141" i="1" s="1"/>
  <c r="G129" i="1"/>
  <c r="G127" i="1"/>
  <c r="G126" i="1"/>
  <c r="G123" i="1"/>
  <c r="G124" i="1"/>
  <c r="G122" i="1"/>
  <c r="G118" i="1"/>
  <c r="G119" i="1"/>
  <c r="G120" i="1"/>
  <c r="G117" i="1"/>
  <c r="G115" i="1"/>
  <c r="G103" i="1"/>
  <c r="G104" i="1"/>
  <c r="G107" i="1"/>
  <c r="G109" i="1"/>
  <c r="G110" i="1"/>
  <c r="G99" i="1"/>
  <c r="G97" i="1"/>
  <c r="G95" i="1"/>
  <c r="G93" i="1"/>
  <c r="G92" i="1"/>
  <c r="G90" i="1"/>
  <c r="G48" i="1"/>
  <c r="G49" i="1"/>
  <c r="G50" i="1"/>
  <c r="G80" i="1"/>
  <c r="G81" i="1"/>
  <c r="G82" i="1"/>
  <c r="G83" i="1"/>
  <c r="G84" i="1"/>
  <c r="G85" i="1"/>
  <c r="G86" i="1"/>
  <c r="G87" i="1"/>
  <c r="G88" i="1"/>
  <c r="G79" i="1"/>
  <c r="G74" i="1"/>
  <c r="G75" i="1"/>
  <c r="G76" i="1"/>
  <c r="G77" i="1"/>
  <c r="G73" i="1"/>
  <c r="G69" i="1"/>
  <c r="G71" i="1"/>
  <c r="G68" i="1"/>
  <c r="G60" i="1"/>
  <c r="G53" i="1"/>
  <c r="G51" i="1"/>
  <c r="G47" i="1"/>
  <c r="G41" i="1"/>
  <c r="G42" i="1"/>
  <c r="G43" i="1"/>
  <c r="G44" i="1"/>
  <c r="G45" i="1"/>
  <c r="G40" i="1"/>
  <c r="G33" i="1"/>
  <c r="G34" i="1"/>
  <c r="G35" i="1"/>
  <c r="G36" i="1"/>
  <c r="G37" i="1"/>
  <c r="G32" i="1"/>
  <c r="G26" i="1"/>
  <c r="G27" i="1"/>
  <c r="G28" i="1"/>
  <c r="G29" i="1"/>
  <c r="G30" i="1"/>
  <c r="G25" i="1"/>
  <c r="G161" i="6"/>
  <c r="G162" i="6" s="1"/>
  <c r="F102" i="1" s="1"/>
  <c r="G102" i="1" s="1"/>
  <c r="G156" i="6"/>
  <c r="G155" i="6"/>
  <c r="G134" i="6"/>
  <c r="G135" i="6"/>
  <c r="G136" i="6"/>
  <c r="G137" i="6"/>
  <c r="G138" i="6"/>
  <c r="G133" i="6"/>
  <c r="G124" i="6"/>
  <c r="G125" i="6"/>
  <c r="G126" i="6"/>
  <c r="G127" i="6"/>
  <c r="G128" i="6"/>
  <c r="G123" i="6"/>
  <c r="G114" i="6"/>
  <c r="G115" i="6"/>
  <c r="G116" i="6"/>
  <c r="G117" i="6"/>
  <c r="G118" i="6"/>
  <c r="G113" i="6"/>
  <c r="G106" i="6"/>
  <c r="G107" i="6"/>
  <c r="G108" i="6"/>
  <c r="G105" i="6"/>
  <c r="G100" i="6"/>
  <c r="G99" i="6"/>
  <c r="G86" i="6"/>
  <c r="G87" i="6"/>
  <c r="G85" i="6"/>
  <c r="G78" i="6"/>
  <c r="G79" i="6"/>
  <c r="G80" i="6"/>
  <c r="G77" i="6"/>
  <c r="G81" i="6" s="1"/>
  <c r="F106" i="1" s="1"/>
  <c r="G106" i="1" s="1"/>
  <c r="G72" i="6"/>
  <c r="G73" i="6" s="1"/>
  <c r="F105" i="1" s="1"/>
  <c r="G105" i="1" s="1"/>
  <c r="G67" i="6"/>
  <c r="G66" i="6"/>
  <c r="G68" i="6" s="1"/>
  <c r="F13" i="1" s="1"/>
  <c r="G13" i="1" s="1"/>
  <c r="G52" i="6"/>
  <c r="G53" i="6"/>
  <c r="G51" i="6"/>
  <c r="G39" i="6"/>
  <c r="G15" i="6"/>
  <c r="G7" i="6"/>
  <c r="G95" i="6" l="1"/>
  <c r="F113" i="1" s="1"/>
  <c r="G113" i="1" s="1"/>
  <c r="G101" i="6"/>
  <c r="F114" i="1" s="1"/>
  <c r="G114" i="1" s="1"/>
  <c r="G157" i="6"/>
  <c r="F169" i="1" s="1"/>
  <c r="G169" i="1" s="1"/>
  <c r="G162" i="1" s="1"/>
  <c r="G151" i="6"/>
  <c r="F145" i="1" s="1"/>
  <c r="G145" i="1" s="1"/>
  <c r="G144" i="1" s="1"/>
  <c r="G109" i="6"/>
  <c r="F130" i="1" s="1"/>
  <c r="G130" i="1" s="1"/>
  <c r="G119" i="6"/>
  <c r="F133" i="1" s="1"/>
  <c r="G133" i="1" s="1"/>
  <c r="G129" i="6"/>
  <c r="F134" i="1" s="1"/>
  <c r="G134" i="1" s="1"/>
  <c r="G139" i="6"/>
  <c r="F135" i="1" s="1"/>
  <c r="G135" i="1" s="1"/>
  <c r="G34" i="6"/>
  <c r="F98" i="1" s="1"/>
  <c r="G98" i="1" s="1"/>
  <c r="G96" i="1" s="1"/>
  <c r="G45" i="6"/>
  <c r="F66" i="1" s="1"/>
  <c r="G66" i="1" s="1"/>
  <c r="G88" i="6"/>
  <c r="F112" i="1" s="1"/>
  <c r="G112" i="1" s="1"/>
  <c r="G111" i="1" s="1"/>
  <c r="G20" i="6"/>
  <c r="F70" i="1" s="1"/>
  <c r="G70" i="1" s="1"/>
  <c r="G67" i="1" s="1"/>
  <c r="G54" i="6"/>
  <c r="F152" i="1" s="1"/>
  <c r="G152" i="1" s="1"/>
  <c r="G150" i="1" s="1"/>
  <c r="F38" i="1"/>
  <c r="G38" i="1" s="1"/>
  <c r="G182" i="1"/>
  <c r="G157" i="1"/>
  <c r="G91" i="1"/>
  <c r="D19" i="14" s="1"/>
  <c r="D19" i="8" s="1"/>
  <c r="F19" i="8" s="1"/>
  <c r="G19" i="8" s="1"/>
  <c r="Q19" i="8" s="1"/>
  <c r="G89" i="1"/>
  <c r="D28" i="14"/>
  <c r="F28" i="14" s="1"/>
  <c r="G28" i="14" s="1"/>
  <c r="G121" i="1"/>
  <c r="G12" i="1"/>
  <c r="D8" i="14" s="1"/>
  <c r="D8" i="8" s="1"/>
  <c r="G94" i="1"/>
  <c r="G214" i="1"/>
  <c r="G24" i="1"/>
  <c r="G39" i="1"/>
  <c r="G52" i="1"/>
  <c r="G72" i="1"/>
  <c r="G78" i="1"/>
  <c r="G46" i="1"/>
  <c r="G116" i="1"/>
  <c r="G125" i="1"/>
  <c r="G101" i="1"/>
  <c r="G31" i="1"/>
  <c r="G59" i="1"/>
  <c r="G196" i="1"/>
  <c r="F181" i="1" l="1"/>
  <c r="G181" i="1" s="1"/>
  <c r="G175" i="1" s="1"/>
  <c r="G128" i="1"/>
  <c r="G217" i="1" s="1"/>
  <c r="D28" i="8"/>
  <c r="F28" i="8" s="1"/>
  <c r="G28" i="8" s="1"/>
  <c r="M28" i="8" s="1"/>
  <c r="F8" i="14"/>
  <c r="G8" i="14" s="1"/>
  <c r="D32" i="14"/>
  <c r="F32" i="14" s="1"/>
  <c r="G32" i="14" s="1"/>
  <c r="D33" i="14"/>
  <c r="D33" i="8" s="1"/>
  <c r="F33" i="8" s="1"/>
  <c r="G33" i="8" s="1"/>
  <c r="D14" i="14"/>
  <c r="D10" i="14"/>
  <c r="D10" i="8" s="1"/>
  <c r="F10" i="8" s="1"/>
  <c r="G10" i="8" s="1"/>
  <c r="I10" i="8" s="1"/>
  <c r="D31" i="14"/>
  <c r="D31" i="8" s="1"/>
  <c r="F31" i="8" s="1"/>
  <c r="G31" i="8" s="1"/>
  <c r="Q31" i="8" s="1"/>
  <c r="D17" i="14"/>
  <c r="D17" i="8" s="1"/>
  <c r="F17" i="8" s="1"/>
  <c r="G17" i="8" s="1"/>
  <c r="Q17" i="8" s="1"/>
  <c r="D21" i="14"/>
  <c r="D39" i="14"/>
  <c r="D39" i="8" s="1"/>
  <c r="F39" i="8" s="1"/>
  <c r="G39" i="8" s="1"/>
  <c r="D20" i="14"/>
  <c r="D18" i="14"/>
  <c r="F19" i="14"/>
  <c r="G19" i="14" s="1"/>
  <c r="D26" i="14"/>
  <c r="D16" i="14"/>
  <c r="D9" i="14"/>
  <c r="D35" i="14"/>
  <c r="D30" i="14"/>
  <c r="D30" i="8" s="1"/>
  <c r="D24" i="14"/>
  <c r="D13" i="14"/>
  <c r="D29" i="14"/>
  <c r="D29" i="8" s="1"/>
  <c r="F29" i="8" s="1"/>
  <c r="G29" i="8" s="1"/>
  <c r="O29" i="8" s="1"/>
  <c r="D37" i="14"/>
  <c r="D34" i="14"/>
  <c r="D27" i="14"/>
  <c r="D27" i="8" s="1"/>
  <c r="F27" i="8" s="1"/>
  <c r="G27" i="8" s="1"/>
  <c r="M27" i="8" s="1"/>
  <c r="D22" i="14"/>
  <c r="D22" i="8" s="1"/>
  <c r="F22" i="8" s="1"/>
  <c r="G22" i="8" s="1"/>
  <c r="D12" i="14"/>
  <c r="D11" i="14"/>
  <c r="D23" i="14"/>
  <c r="D38" i="14"/>
  <c r="D25" i="14"/>
  <c r="D15" i="14"/>
  <c r="D36" i="14"/>
  <c r="F8" i="8"/>
  <c r="G8" i="8" s="1"/>
  <c r="F39" i="14" l="1"/>
  <c r="G39" i="14" s="1"/>
  <c r="F22" i="14"/>
  <c r="G22" i="14" s="1"/>
  <c r="D32" i="8"/>
  <c r="F32" i="8" s="1"/>
  <c r="G32" i="8" s="1"/>
  <c r="S32" i="8" s="1"/>
  <c r="S31" i="8"/>
  <c r="F10" i="14"/>
  <c r="G10" i="14" s="1"/>
  <c r="F31" i="14"/>
  <c r="G31" i="14" s="1"/>
  <c r="F29" i="14"/>
  <c r="G29" i="14" s="1"/>
  <c r="F27" i="14"/>
  <c r="G27" i="14" s="1"/>
  <c r="Q33" i="8"/>
  <c r="S33" i="8"/>
  <c r="D36" i="8"/>
  <c r="F36" i="8" s="1"/>
  <c r="G36" i="8" s="1"/>
  <c r="F36" i="14"/>
  <c r="G36" i="14" s="1"/>
  <c r="F25" i="14"/>
  <c r="G25" i="14" s="1"/>
  <c r="D25" i="8"/>
  <c r="F23" i="14"/>
  <c r="G23" i="14" s="1"/>
  <c r="D23" i="8"/>
  <c r="F23" i="8" s="1"/>
  <c r="G23" i="8" s="1"/>
  <c r="O23" i="8" s="1"/>
  <c r="D12" i="8"/>
  <c r="F12" i="8" s="1"/>
  <c r="G12" i="8" s="1"/>
  <c r="I12" i="8" s="1"/>
  <c r="F12" i="14"/>
  <c r="G12" i="14" s="1"/>
  <c r="F13" i="14"/>
  <c r="G13" i="14" s="1"/>
  <c r="D13" i="8"/>
  <c r="F13" i="8" s="1"/>
  <c r="G13" i="8" s="1"/>
  <c r="K13" i="8" s="1"/>
  <c r="D9" i="8"/>
  <c r="F9" i="8" s="1"/>
  <c r="G9" i="8" s="1"/>
  <c r="I9" i="8" s="1"/>
  <c r="F9" i="14"/>
  <c r="G9" i="14" s="1"/>
  <c r="F33" i="14"/>
  <c r="G33" i="14" s="1"/>
  <c r="F30" i="14"/>
  <c r="G30" i="14" s="1"/>
  <c r="F17" i="14"/>
  <c r="G17" i="14" s="1"/>
  <c r="G218" i="1"/>
  <c r="F15" i="14"/>
  <c r="G15" i="14" s="1"/>
  <c r="D15" i="8"/>
  <c r="F15" i="8" s="1"/>
  <c r="G15" i="8" s="1"/>
  <c r="K15" i="8" s="1"/>
  <c r="F38" i="14"/>
  <c r="G38" i="14" s="1"/>
  <c r="D38" i="8"/>
  <c r="F38" i="8" s="1"/>
  <c r="G38" i="8" s="1"/>
  <c r="S38" i="8" s="1"/>
  <c r="F11" i="14"/>
  <c r="G11" i="14" s="1"/>
  <c r="D11" i="8"/>
  <c r="D34" i="8"/>
  <c r="F34" i="8" s="1"/>
  <c r="G34" i="8" s="1"/>
  <c r="Q34" i="8" s="1"/>
  <c r="F34" i="14"/>
  <c r="G34" i="14" s="1"/>
  <c r="F24" i="14"/>
  <c r="G24" i="14" s="1"/>
  <c r="D24" i="8"/>
  <c r="F24" i="8" s="1"/>
  <c r="F35" i="14"/>
  <c r="G35" i="14" s="1"/>
  <c r="D35" i="8"/>
  <c r="F35" i="8" s="1"/>
  <c r="G35" i="8" s="1"/>
  <c r="S35" i="8" s="1"/>
  <c r="F16" i="14"/>
  <c r="G16" i="14" s="1"/>
  <c r="D16" i="8"/>
  <c r="F16" i="8" s="1"/>
  <c r="G16" i="8" s="1"/>
  <c r="K16" i="8" s="1"/>
  <c r="D18" i="8"/>
  <c r="F18" i="14"/>
  <c r="G18" i="14" s="1"/>
  <c r="F37" i="14"/>
  <c r="G37" i="14" s="1"/>
  <c r="D37" i="8"/>
  <c r="D26" i="8"/>
  <c r="F26" i="14"/>
  <c r="G26" i="14" s="1"/>
  <c r="D40" i="14"/>
  <c r="E31" i="14" s="1"/>
  <c r="F20" i="14"/>
  <c r="G20" i="14" s="1"/>
  <c r="D20" i="8"/>
  <c r="F20" i="8" s="1"/>
  <c r="G20" i="8" s="1"/>
  <c r="K20" i="8" s="1"/>
  <c r="F21" i="14"/>
  <c r="G21" i="14" s="1"/>
  <c r="D21" i="8"/>
  <c r="F21" i="8" s="1"/>
  <c r="G21" i="8" s="1"/>
  <c r="S21" i="8" s="1"/>
  <c r="D14" i="8"/>
  <c r="F14" i="14"/>
  <c r="G14" i="14" s="1"/>
  <c r="O22" i="8"/>
  <c r="M22" i="8"/>
  <c r="I22" i="8"/>
  <c r="K22" i="8"/>
  <c r="Q39" i="8"/>
  <c r="S39" i="8"/>
  <c r="F30" i="8"/>
  <c r="G30" i="8" s="1"/>
  <c r="O30" i="8" s="1"/>
  <c r="I8" i="8"/>
  <c r="K8" i="8"/>
  <c r="O8" i="8"/>
  <c r="M8" i="8"/>
  <c r="Q32" i="8" l="1"/>
  <c r="I20" i="8"/>
  <c r="Q35" i="8"/>
  <c r="Q38" i="8"/>
  <c r="Q21" i="8"/>
  <c r="E13" i="14"/>
  <c r="E38" i="14"/>
  <c r="E22" i="14"/>
  <c r="E35" i="14"/>
  <c r="E26" i="14"/>
  <c r="E20" i="14"/>
  <c r="E8" i="14"/>
  <c r="E18" i="14"/>
  <c r="E10" i="14"/>
  <c r="E27" i="14"/>
  <c r="E17" i="14"/>
  <c r="S34" i="8"/>
  <c r="F40" i="14"/>
  <c r="O40" i="8"/>
  <c r="E29" i="14"/>
  <c r="E23" i="14"/>
  <c r="E39" i="14"/>
  <c r="G40" i="14"/>
  <c r="F11" i="8"/>
  <c r="G11" i="8" s="1"/>
  <c r="G219" i="1"/>
  <c r="F25" i="8"/>
  <c r="G25" i="8" s="1"/>
  <c r="M25" i="8" s="1"/>
  <c r="G24" i="8"/>
  <c r="I24" i="8" s="1"/>
  <c r="D40" i="8"/>
  <c r="F14" i="8"/>
  <c r="G14" i="8" s="1"/>
  <c r="K14" i="8" s="1"/>
  <c r="F26" i="8"/>
  <c r="G26" i="8" s="1"/>
  <c r="M26" i="8" s="1"/>
  <c r="E36" i="14"/>
  <c r="E21" i="14"/>
  <c r="E14" i="14"/>
  <c r="E15" i="14"/>
  <c r="E9" i="14"/>
  <c r="E12" i="14"/>
  <c r="E24" i="14"/>
  <c r="E33" i="14"/>
  <c r="E25" i="14"/>
  <c r="E19" i="14"/>
  <c r="E34" i="14"/>
  <c r="E32" i="14"/>
  <c r="E11" i="14"/>
  <c r="E30" i="14"/>
  <c r="E28" i="14"/>
  <c r="E16" i="14"/>
  <c r="E37" i="14"/>
  <c r="F37" i="8"/>
  <c r="G37" i="8" s="1"/>
  <c r="F18" i="8"/>
  <c r="G18" i="8" s="1"/>
  <c r="M18" i="8" s="1"/>
  <c r="S36" i="8"/>
  <c r="Q36" i="8"/>
  <c r="K24" i="8" l="1"/>
  <c r="K40" i="8" s="1"/>
  <c r="E40" i="14"/>
  <c r="M40" i="8"/>
  <c r="I11" i="8"/>
  <c r="I40" i="8" s="1"/>
  <c r="G40" i="8"/>
  <c r="Q37" i="8"/>
  <c r="Q40" i="8" s="1"/>
  <c r="S37" i="8"/>
  <c r="S40" i="8" s="1"/>
  <c r="F40" i="8"/>
  <c r="K41" i="8" l="1"/>
  <c r="M41" i="8" s="1"/>
  <c r="O41" i="8" s="1"/>
  <c r="Q41" i="8" s="1"/>
  <c r="S41" i="8" s="1"/>
</calcChain>
</file>

<file path=xl/sharedStrings.xml><?xml version="1.0" encoding="utf-8"?>
<sst xmlns="http://schemas.openxmlformats.org/spreadsheetml/2006/main" count="1384" uniqueCount="702">
  <si>
    <t>OBRA: REFORMA PARA DESCENTRALIZAÇÃO DA SUBESTAÇÃO ABRIGADA DO IFPB JOÃO PESSOA</t>
  </si>
  <si>
    <t>REFERÊNCIA: ABRIL/2018</t>
  </si>
  <si>
    <t>ITEM</t>
  </si>
  <si>
    <t>REFERÊNCIA</t>
  </si>
  <si>
    <t>DISCRIMINAÇÃO</t>
  </si>
  <si>
    <t>UNID.</t>
  </si>
  <si>
    <t>QUANT</t>
  </si>
  <si>
    <t>PREÇO UNIT. TOTAL</t>
  </si>
  <si>
    <t>V.TOTAL(R$)</t>
  </si>
  <si>
    <t>1.0</t>
  </si>
  <si>
    <t>SERVIÇOS PRELIMINARES</t>
  </si>
  <si>
    <t>1.1</t>
  </si>
  <si>
    <t>IFPB.ELÉTRICA.01</t>
  </si>
  <si>
    <t>und</t>
  </si>
  <si>
    <t>1.2</t>
  </si>
  <si>
    <t>08328/ORSE</t>
  </si>
  <si>
    <t xml:space="preserve">Demolição de barracão da obra </t>
  </si>
  <si>
    <t>m²</t>
  </si>
  <si>
    <t>1.3</t>
  </si>
  <si>
    <t>00020/ORSE</t>
  </si>
  <si>
    <t xml:space="preserve">Demolição de pavimentação em paralelepípedo ou pré-moldados de concreto c/ reaproveitamento </t>
  </si>
  <si>
    <t>1.4</t>
  </si>
  <si>
    <t>73992/001/SINAPI</t>
  </si>
  <si>
    <t>Locação convencional de obra, através de gabarito de tábuas corridas pontaletadas a cada 1,5m, sem reaproveitamento</t>
  </si>
  <si>
    <t>1.5</t>
  </si>
  <si>
    <t>74209/001/SINAPI</t>
  </si>
  <si>
    <t xml:space="preserve">Placa de obra em chapa de aço galvanizado </t>
  </si>
  <si>
    <t>1.6</t>
  </si>
  <si>
    <t xml:space="preserve">02602/ORSE </t>
  </si>
  <si>
    <t xml:space="preserve">Remoção e reassentamento de paralelepípedo sobre colchão de areia </t>
  </si>
  <si>
    <t>1.7</t>
  </si>
  <si>
    <t>m³</t>
  </si>
  <si>
    <t>1.8</t>
  </si>
  <si>
    <t>1.9</t>
  </si>
  <si>
    <t xml:space="preserve">00016/ORSE </t>
  </si>
  <si>
    <t xml:space="preserve">Demolição manual de piso em concreto simples e/ou cimentado </t>
  </si>
  <si>
    <t xml:space="preserve">74220/001/SINAPI </t>
  </si>
  <si>
    <t xml:space="preserve">Tapume de chapa de madeira compensada, e= 6mm, com pintura a cal e reaproveitamento de 2x </t>
  </si>
  <si>
    <t>2.0</t>
  </si>
  <si>
    <t>SERVIÇOS EM TERRA</t>
  </si>
  <si>
    <t>2.1</t>
  </si>
  <si>
    <t>02497/ORSE</t>
  </si>
  <si>
    <t xml:space="preserve">Escavação manual de vala ou cava em material de 1ª categoria, profundidade até 1,50m </t>
  </si>
  <si>
    <t>2.2</t>
  </si>
  <si>
    <t xml:space="preserve">93382/SINAPI </t>
  </si>
  <si>
    <t>Reaterro manual de valas com compactação mecanizada. AF_04/2016</t>
  </si>
  <si>
    <t>2.3</t>
  </si>
  <si>
    <t>02660/ORSE</t>
  </si>
  <si>
    <t>Apiloamento manual de fundo de vala</t>
  </si>
  <si>
    <t>2.4</t>
  </si>
  <si>
    <t>79482/SINAPI</t>
  </si>
  <si>
    <t xml:space="preserve">Aterro com areia com adensamento hidráulico </t>
  </si>
  <si>
    <t>2.5</t>
  </si>
  <si>
    <t>02657/ORSE</t>
  </si>
  <si>
    <t xml:space="preserve">Lastro de brita 2 </t>
  </si>
  <si>
    <t>2.6</t>
  </si>
  <si>
    <t>87503/SINAPI</t>
  </si>
  <si>
    <t>Alvenaria De Vedação De Blocos Cerâmicos Furados Na Horizontal De 9X19X19 Cm (Espessura De 9 Cm ) De Paredes Com Área Líquida Maior Ou Igual A 6M²</t>
  </si>
  <si>
    <t>3.0</t>
  </si>
  <si>
    <t xml:space="preserve">                                                                                                                                                                  </t>
  </si>
  <si>
    <t>FUNDAÇÕES</t>
  </si>
  <si>
    <t>3.1</t>
  </si>
  <si>
    <t>95467/SINAPI</t>
  </si>
  <si>
    <t xml:space="preserve">Embasamento c/ pedra argamassada utlizando arg. Cime/areia 1:4 </t>
  </si>
  <si>
    <t>3.2</t>
  </si>
  <si>
    <t>93204/SINAPI</t>
  </si>
  <si>
    <t xml:space="preserve">Cinta de amarração de alvenaria moldade in loco em concreto </t>
  </si>
  <si>
    <t>m</t>
  </si>
  <si>
    <t>3.3</t>
  </si>
  <si>
    <t>92775/SINAPI</t>
  </si>
  <si>
    <t xml:space="preserve">Armação de pilar ou viga de uma estrutura convencional de concreto armado em uma edificação térrea ou sobrado utilizando ca-60 de 5,0mm - montagem </t>
  </si>
  <si>
    <t>kg</t>
  </si>
  <si>
    <t>3.4</t>
  </si>
  <si>
    <t>92791/SINAPI</t>
  </si>
  <si>
    <t>Corte e dobra de aço CA-60 diâmetro de 5mm, utilizado em estruturas diversas, exceto lajes</t>
  </si>
  <si>
    <t>3.5</t>
  </si>
  <si>
    <t>92778/SINAPI</t>
  </si>
  <si>
    <t xml:space="preserve">Armação de pilar ou viga de uma estrutura convencional de concreto armado em uma edificação térrea ou sobrado utilizando ca-60 de 10,0mm - montagem </t>
  </si>
  <si>
    <t>3.6</t>
  </si>
  <si>
    <t>92794/SINAPI</t>
  </si>
  <si>
    <t>Corte e dobra de aço CA-60 diâmetro de 10mm, utilizado em estruturas diversas, exceto lajes</t>
  </si>
  <si>
    <t>3.7</t>
  </si>
  <si>
    <t>IFPB.CIVIL.01</t>
  </si>
  <si>
    <t>Alvenaria em tijolo cerâmico 1 vez, assentado em argamassa traço 1:2:8 (cimento, cal e areia)</t>
  </si>
  <si>
    <t>4.0</t>
  </si>
  <si>
    <t>PILARES E VIGAS</t>
  </si>
  <si>
    <t>4.1</t>
  </si>
  <si>
    <t xml:space="preserve">09399/ORSE </t>
  </si>
  <si>
    <t xml:space="preserve">Concreto simples fabricado na obra, fck=25 mpa, lançado e adensado </t>
  </si>
  <si>
    <t>4.2</t>
  </si>
  <si>
    <t>4.4</t>
  </si>
  <si>
    <t xml:space="preserve">92777/SINAPI </t>
  </si>
  <si>
    <t xml:space="preserve">Armação de pilar ou viga de uma estrutura convencional de concreto armado em uma edifícação térrea ou sobrado utilizando aço ca-50 de 8.0 mm - montagem. </t>
  </si>
  <si>
    <t>4.5</t>
  </si>
  <si>
    <t>92759/SINAPI</t>
  </si>
  <si>
    <t xml:space="preserve">Armação de pilar ou viga de uma estrutura convencional de concreto armado em uma edifícação térrea ou sobrado utilizando aço ca-50 de 5.0 mm - montagem. </t>
  </si>
  <si>
    <t>4.6</t>
  </si>
  <si>
    <t>Corte e dobra de aço CA-60, diâmetro de 5,0mm, utilizado em estruturas diversas, exceto lajes</t>
  </si>
  <si>
    <t>4.7</t>
  </si>
  <si>
    <t xml:space="preserve">Armação de pilar ou viga de uma estrutura convencional de concreto armado em uma edifícação térrea ou sobrado utilizando aço ca-50 de 10.0 mm - montagem. </t>
  </si>
  <si>
    <t>5.0</t>
  </si>
  <si>
    <t>ALVENARIAS E VEDAÇÕES</t>
  </si>
  <si>
    <t>5.1</t>
  </si>
  <si>
    <t>5.2</t>
  </si>
  <si>
    <t>5.3</t>
  </si>
  <si>
    <t>93185/SINAPI</t>
  </si>
  <si>
    <t>Verga pré-moldada para portas com mais de 1,5m de vão</t>
  </si>
  <si>
    <t>5.4</t>
  </si>
  <si>
    <t>93194/SINAPI</t>
  </si>
  <si>
    <t>Contravega pré-moldada para vãos de até 1,5m de comprimento</t>
  </si>
  <si>
    <t>5.5</t>
  </si>
  <si>
    <t>73937/001/SINAPI</t>
  </si>
  <si>
    <t>Cobogo de concreto (elemento vazado), 7x50x50cm, assentado com argamassa traço 1:4 (cimento e areia)</t>
  </si>
  <si>
    <t>93202/SINAPI</t>
  </si>
  <si>
    <t>Fixação (encunhamento) de alvenaria de vedação com tijolo maciço</t>
  </si>
  <si>
    <t>6.0</t>
  </si>
  <si>
    <t>REVESTIMENTO</t>
  </si>
  <si>
    <t>6.1</t>
  </si>
  <si>
    <t>87879/SINAPI</t>
  </si>
  <si>
    <t xml:space="preserve">Chapisco aplicado tanto em pilares e vigas de concreto como em alvenarias de paredes internas, com colher de pedreiro, argamassa traço 1:3 com preparo em betoneira 400L
</t>
  </si>
  <si>
    <t>6.2</t>
  </si>
  <si>
    <t xml:space="preserve">87905/SINAPI </t>
  </si>
  <si>
    <t>Chapisco aplicado em alvenaria (com presença de vãos) e estruturas de concreto de fachada, com colher de pedreiro. argamassa traço 1:3 com preparo em betoneira 400l. af_06/2014</t>
  </si>
  <si>
    <t>6.3</t>
  </si>
  <si>
    <t>87882/SINAPI</t>
  </si>
  <si>
    <t xml:space="preserve">Chapisco aplicado no teto, com rolo para textura acrílica, argamassa traço1:4 e emulsão polimérica (adesivo) com preparo em betoneira </t>
  </si>
  <si>
    <t>6.4</t>
  </si>
  <si>
    <t>87547/SINAPI</t>
  </si>
  <si>
    <t>Massa única para pintura , em argamassa traço 1:2:8, preparo mecânico com betoneira 400L, aplicada manualmente em faces internas de paredes, espessura de 20mm, com execução de taliscas.</t>
  </si>
  <si>
    <t>6.5</t>
  </si>
  <si>
    <t>87792/SINAPI</t>
  </si>
  <si>
    <t>Emboço ou massa únicda em argamassa traço 1:2:8, preparo mecênico com betoneira 400L, aplicada manualm ente em panos cegos de fachada (sem presença de vãos), espessura de 25mm</t>
  </si>
  <si>
    <t>6.6</t>
  </si>
  <si>
    <t xml:space="preserve">90408/SINAPI </t>
  </si>
  <si>
    <t>Massa única, para recebimento de pintura, em argamassa traço 1:2:8, preparo mecânico com betoneira 400l, aplicada manualmente em teto, espessura de 10mm, com execução de taliscas. af_03/2015</t>
  </si>
  <si>
    <t>7.0</t>
  </si>
  <si>
    <t>PISO E PAVIMENTAÇÃO</t>
  </si>
  <si>
    <t>7.1</t>
  </si>
  <si>
    <t>7.2</t>
  </si>
  <si>
    <t>76447/001/SINAPI</t>
  </si>
  <si>
    <t>Piso cimentado traço  1:3 (cimento e areia) acabamento liso espessura 2,5cm, preparo mecânica da argamassa</t>
  </si>
  <si>
    <t>7.3</t>
  </si>
  <si>
    <t>94998/SINAPI</t>
  </si>
  <si>
    <t>Execução de passeio (calçada) ou piso de concreto com concreto moldado in loco, feito em obra, acabamento convencional, espessura 12 cm, armado. af_07/2016</t>
  </si>
  <si>
    <t>7.4</t>
  </si>
  <si>
    <t>84186/SINAPI</t>
  </si>
  <si>
    <t>Piso de borracha canelada, espessura 3,5mm, fixado com cola</t>
  </si>
  <si>
    <t>7.5</t>
  </si>
  <si>
    <t>10234/ORSE</t>
  </si>
  <si>
    <t xml:space="preserve">Grama esmeralda em placas, fornecimento e plantio </t>
  </si>
  <si>
    <t>7.6</t>
  </si>
  <si>
    <t>7.7</t>
  </si>
  <si>
    <t>IFPB.CIVIL.04</t>
  </si>
  <si>
    <t xml:space="preserve">87308/SINAPI </t>
  </si>
  <si>
    <t>Argamassa traço 1:6 (cimento e areia média) para contrapiso, preparo mecânico com betoneira 600 l.</t>
  </si>
  <si>
    <t>8.0</t>
  </si>
  <si>
    <t>ESQUADRIAS</t>
  </si>
  <si>
    <t>8.1</t>
  </si>
  <si>
    <t>COTAÇÃO</t>
  </si>
  <si>
    <t>Fornecimento e instalação do porta metálica, exclusive pintura na cor vermelha, conforme projeto</t>
  </si>
  <si>
    <t>8.2</t>
  </si>
  <si>
    <t xml:space="preserve">01874/ORSE </t>
  </si>
  <si>
    <t xml:space="preserve">Fornecimento de cadeado 50mm </t>
  </si>
  <si>
    <t>8.3</t>
  </si>
  <si>
    <t>IFPB CIVIL.02</t>
  </si>
  <si>
    <t>Tela metálica de proteção Fio 12 BWG e malha 10mm com moldura em chapa de aço, inclusive estrutura para fixação</t>
  </si>
  <si>
    <t>8.4</t>
  </si>
  <si>
    <t>Fornecimento e instalação de gradil de proteção inclusive estrutura de fixação, conforme projeto</t>
  </si>
  <si>
    <t>9.0</t>
  </si>
  <si>
    <t>COBERTA</t>
  </si>
  <si>
    <t>9.1</t>
  </si>
  <si>
    <t>74202/001/SINAPI</t>
  </si>
  <si>
    <t>Laje pré moldada p/ forro, sobrecarga 100kg/m², vãos até 3,50m/e=8cm, c lajotas e capc/conc fck=20mpa, 3 cm, intereixo 38 cm, c/ escoramento (reapr. 3x) e ferragem negativa</t>
  </si>
  <si>
    <t>9.2</t>
  </si>
  <si>
    <t>92784/SINAPI</t>
  </si>
  <si>
    <t>Armação de laje de uma estrutura de concreto armado em uma edificação térrea ou sobrado utilizando CA-60 de 5.0 mm - Montagem</t>
  </si>
  <si>
    <t>9.3</t>
  </si>
  <si>
    <t>94210/SINAPI</t>
  </si>
  <si>
    <t>Telhamento com telha ondulada de fibrocimento e=6mm, com recobrimento lateral de 1 1/4 de onda para telhado com inclinação máxima de 10°, com até 2 águas, incluso içamento.</t>
  </si>
  <si>
    <t>9.4</t>
  </si>
  <si>
    <t>94230/SINAPI</t>
  </si>
  <si>
    <t>Calha de beiral, semicircular de pvc, diametro 125mm, incluindo cabeceiras, emendas, bocais, suporte e vedações, excluindo condutores, incluso transporte vertical</t>
  </si>
  <si>
    <t>9.5</t>
  </si>
  <si>
    <t>09966/ORSE</t>
  </si>
  <si>
    <t xml:space="preserve">Condutor pvc soldável p/calha pluvial, d= 150mm </t>
  </si>
  <si>
    <t xml:space="preserve">m </t>
  </si>
  <si>
    <t>10.0</t>
  </si>
  <si>
    <t>PINTURA</t>
  </si>
  <si>
    <t>10.1</t>
  </si>
  <si>
    <t xml:space="preserve">88483/SINAPI </t>
  </si>
  <si>
    <t xml:space="preserve">Aplicação de fundo selador látex pva em paredes, uma demão. </t>
  </si>
  <si>
    <t>10.2</t>
  </si>
  <si>
    <t>88485/SINAPI</t>
  </si>
  <si>
    <t xml:space="preserve">Aplicação de fundo selador acrílico em paredes, uma demão. </t>
  </si>
  <si>
    <t>10.3</t>
  </si>
  <si>
    <t>96135/SINAPI</t>
  </si>
  <si>
    <t>Aplicação manual de massa acrílica em paredes externas de casas, duas demãos</t>
  </si>
  <si>
    <t>10.4</t>
  </si>
  <si>
    <t>88482/SINAPI</t>
  </si>
  <si>
    <t xml:space="preserve">Aplicação de fundo selador látex pva em teto, uma demão. </t>
  </si>
  <si>
    <t>10.5</t>
  </si>
  <si>
    <t>88487/SINAPI</t>
  </si>
  <si>
    <t>Aplicação manual de pintura com tinta látex pva em paredes, duas demãos</t>
  </si>
  <si>
    <t>10.6</t>
  </si>
  <si>
    <t>88486/SINAPI</t>
  </si>
  <si>
    <t>Aplicação manual de pintura com tinta latéx pva em teto, duas demãos</t>
  </si>
  <si>
    <t>10.7</t>
  </si>
  <si>
    <t>88489/SINAPI</t>
  </si>
  <si>
    <t>Aplicação manual de pintura com tinta látex acrílica em paredes, duas demãos</t>
  </si>
  <si>
    <t>10.8</t>
  </si>
  <si>
    <t>74245/001/SINAPI</t>
  </si>
  <si>
    <t>Pintura acrilica em piso cimentado duas demãos</t>
  </si>
  <si>
    <t>10.9</t>
  </si>
  <si>
    <t>02304/ORSE</t>
  </si>
  <si>
    <t>Pintura de proteção com aplicação de 01 demão de tinta anti-corrosiva (Zarcão), inclusive lixamento</t>
  </si>
  <si>
    <t>10.10</t>
  </si>
  <si>
    <t>02306/ORSE</t>
  </si>
  <si>
    <t>Pintura de acabamento com aplicação de 02 demãos de esmalte ou óleo sobre superfícies metálicas, inclusive lixamento</t>
  </si>
  <si>
    <t>11.0</t>
  </si>
  <si>
    <t>IMPERMEABILIZAÇÃO</t>
  </si>
  <si>
    <t>11.1</t>
  </si>
  <si>
    <t>74106/001/SINAPI</t>
  </si>
  <si>
    <t>Impermeabilização de estruturas enterradas, com tinta asfáltica, duas demãos</t>
  </si>
  <si>
    <t>12.0</t>
  </si>
  <si>
    <t>COMBATE A INCÊNDIO</t>
  </si>
  <si>
    <t>12.1</t>
  </si>
  <si>
    <t>72554/SINAPI</t>
  </si>
  <si>
    <t>Extintor de CO2 6Kg - fornecimento e instalação</t>
  </si>
  <si>
    <t>12.2</t>
  </si>
  <si>
    <t>83635/SINAPI</t>
  </si>
  <si>
    <t>Extintor incendio tp po quimico 6Kf - fornecimento e instalação</t>
  </si>
  <si>
    <t>13.0</t>
  </si>
  <si>
    <t>INSTALAÇÕES HIDRÁULICAS</t>
  </si>
  <si>
    <t>13.1</t>
  </si>
  <si>
    <t>01527/ORSE</t>
  </si>
  <si>
    <t xml:space="preserve">Tubo pvc rígido soldável ponta e bolsa p/ esgoto predial, d = 100 mm </t>
  </si>
  <si>
    <t>14.0</t>
  </si>
  <si>
    <t xml:space="preserve">CAIXAS DE PASSAGEM E INSPEÇÃO </t>
  </si>
  <si>
    <t>14.1</t>
  </si>
  <si>
    <t>14.3</t>
  </si>
  <si>
    <t>IFPB CIVIL.03</t>
  </si>
  <si>
    <t>Tampa de concreto 20x30cm</t>
  </si>
  <si>
    <t xml:space="preserve">11533/ORSE </t>
  </si>
  <si>
    <t>15.0</t>
  </si>
  <si>
    <t>SERVIÇOS COMPLEMENTARES</t>
  </si>
  <si>
    <t>15.1</t>
  </si>
  <si>
    <t>IFPB.ELÉTRICA.13</t>
  </si>
  <si>
    <t>Parametrização de disjuntor de média tensão</t>
  </si>
  <si>
    <t>9537/SINAPI</t>
  </si>
  <si>
    <t>Limpeza final da obra</t>
  </si>
  <si>
    <t>15.2</t>
  </si>
  <si>
    <t>11853/ORSE</t>
  </si>
  <si>
    <t>Placa de sinalizacao de seguranca contra incendio, fotoluminescente, retangular, *20 x 40* cm, em pvc *2* mm anti-chamas (simbolos, cores e pictogramas conforme nbr 13434)</t>
  </si>
  <si>
    <t>15.3</t>
  </si>
  <si>
    <t>IFPB.ELÉTRICA.02</t>
  </si>
  <si>
    <t>Filtragem e reposição de Óleo em Tranformador 500KVA</t>
  </si>
  <si>
    <t>15.4</t>
  </si>
  <si>
    <t>IFPB.ELÉTRICA.03</t>
  </si>
  <si>
    <t>15.5</t>
  </si>
  <si>
    <t>79498/001/SINAPI</t>
  </si>
  <si>
    <t>Pintura a oleo brilhante sobre superficie metalica, uma demao incluso uma demao de fundo anticorrosivo (Quadros Elétricos existentes)</t>
  </si>
  <si>
    <t>m2</t>
  </si>
  <si>
    <t>15.6</t>
  </si>
  <si>
    <t>IFPB.ELÉTRICA.14</t>
  </si>
  <si>
    <t>Remoção de postes de concreto deitado</t>
  </si>
  <si>
    <t>15.7</t>
  </si>
  <si>
    <t>03242/ORSE</t>
  </si>
  <si>
    <t>Remoção de poste de concreto armado seção circular ou duplo T, inclusive com reaproveitamento de acessórios</t>
  </si>
  <si>
    <t>15.8</t>
  </si>
  <si>
    <t>03018/ORSE</t>
  </si>
  <si>
    <t>Remoção de transformador trifásico de 15 a 112,5kva, inclusive acessórios</t>
  </si>
  <si>
    <t>16.0</t>
  </si>
  <si>
    <t>SISTEMA DE MEDIÇÃO</t>
  </si>
  <si>
    <t>16.1</t>
  </si>
  <si>
    <t>IFPB.ELÉTRICA.04</t>
  </si>
  <si>
    <t>Fornecimento e instalação de multimedidor de grandezas elétricas para sistemas trifásicos, fixado em painel, com 3 displays em led, configuração por teclado frontal e registro de parâmetros de consumo, demanda, tensão e corrente (com gravação e conversão das constantes do transformador)</t>
  </si>
  <si>
    <t>16.2</t>
  </si>
  <si>
    <t>IFPB.ELÉTRICA.05</t>
  </si>
  <si>
    <t>Fornecimento e instalação de transformador de medição de corrente com relação 1000/5A</t>
  </si>
  <si>
    <t>16.3</t>
  </si>
  <si>
    <t>IFPB.ELÉTRICA.06</t>
  </si>
  <si>
    <t>Fornecimento e instalação de espiraduto para proteção de cabos e chicotes de fios</t>
  </si>
  <si>
    <t>16.4</t>
  </si>
  <si>
    <t>91927/SINAPI</t>
  </si>
  <si>
    <t>Cabo de cobre flexível isolado, 2,5 mm², anti-chama 0,6/1,0 kv, para circuitos terminais - fornecimento e instalação. af_12/2015</t>
  </si>
  <si>
    <t>17.0</t>
  </si>
  <si>
    <t>MALHA DE ATERRAMENTO</t>
  </si>
  <si>
    <t>17.1</t>
  </si>
  <si>
    <t>17.2</t>
  </si>
  <si>
    <t>09200/ORSE</t>
  </si>
  <si>
    <t>Caixa pré moldada em concreto c/tampa para aterramento (20x20x15)cm, padrão Energisa</t>
  </si>
  <si>
    <t>17.3</t>
  </si>
  <si>
    <t>Fornecimento e instalação de conector GTDU para derivação de cabos de 50mm2</t>
  </si>
  <si>
    <t>17.4</t>
  </si>
  <si>
    <t>72254/SINAPI</t>
  </si>
  <si>
    <t>Cabo de cobre nu 50mm2 - fornecimento e instalação</t>
  </si>
  <si>
    <t>18.0</t>
  </si>
  <si>
    <t>CONEXÃO DAS PARTES METÁLICAS AO ATERRAMENTO</t>
  </si>
  <si>
    <t>18.1</t>
  </si>
  <si>
    <t>18.2</t>
  </si>
  <si>
    <t>72263/SINAPI</t>
  </si>
  <si>
    <t>Terminal ou conector de pressao - para cabo 50mm2 (inclusive porca e parafuso) - fornecimento e instalação</t>
  </si>
  <si>
    <t>18.3</t>
  </si>
  <si>
    <t>19.0</t>
  </si>
  <si>
    <t>INSTALAÇÃO DE ISOLADORES</t>
  </si>
  <si>
    <t>19.1</t>
  </si>
  <si>
    <t>07380/ORSE</t>
  </si>
  <si>
    <t>Fornecimento e instalção de isolador suporte pedestal de uso interno com prensa fio, em porcelana tipo pilar cor branca, classe tensão 15 kV</t>
  </si>
  <si>
    <t>19.2</t>
  </si>
  <si>
    <t>04344/ORSE</t>
  </si>
  <si>
    <t>Fornecimento e instalação de estrutura metálica em perfil L tipo C, de aço usinados,  pintada em primer anticorrosivo, para fixação dos isoladores, incluindo chumbador (tabela gerdau para cantoeiras 1 1/2" x 1 1/2" x 1/8" 1,83 Kg/m)</t>
  </si>
  <si>
    <t>20.0</t>
  </si>
  <si>
    <t>ILUMINAÇÃO E TOMADAS</t>
  </si>
  <si>
    <t>20.1</t>
  </si>
  <si>
    <t>10765/ORSE</t>
  </si>
  <si>
    <t>Fornecimento e instalação de luminária de emergência com 31 Leds c/ autonomia de 1 hora</t>
  </si>
  <si>
    <t>20.2</t>
  </si>
  <si>
    <t>IFPB.ELÉTRICA.07</t>
  </si>
  <si>
    <t>Fornecimento e instalação de luminária tartaruga externa, com lâmpada led 10W, soquete E27, 220W</t>
  </si>
  <si>
    <t>20.3</t>
  </si>
  <si>
    <t>Luminaria tipo calha, de sobrepor, com reator de partida rapida e lampada fluorescente 2x40w, completa, fornecimento e instalacao</t>
  </si>
  <si>
    <t>20.4</t>
  </si>
  <si>
    <t>20.5</t>
  </si>
  <si>
    <t>IFPB.ELÉTRICA.08</t>
  </si>
  <si>
    <t>Ponto de luz em teto ou parede, aparente, com eletroduto e curva PVC rígido 3/4", abraçadeira tipo D e cabo 2,5mm2, fornecimento e instalação</t>
  </si>
  <si>
    <t>20.6</t>
  </si>
  <si>
    <t>IFPB.ELÉTRICA.09</t>
  </si>
  <si>
    <t>Ponto de interruptor simples - 1 tecla, aparente, com eletroduto e curva PVC rígido 3/4", abraçadeira tipo D e cabo 2,5mm2, fornecimento e instalação</t>
  </si>
  <si>
    <t>20.7</t>
  </si>
  <si>
    <t>IFPB.ELÉTRICA.10</t>
  </si>
  <si>
    <t>Ponto de tomada bipolar 2P+T 10A/250V, aparente, com eletroduto e curva de PVC rígido 3/4", abraçadeira tipo D e cabo 2,5mm2, fornecimento e instalação</t>
  </si>
  <si>
    <t>20.8</t>
  </si>
  <si>
    <t>83399/SINAPI</t>
  </si>
  <si>
    <t>Relé fotoelétrico p/ comando de iluminação externa 220V/1000W, fornecimento e instalação</t>
  </si>
  <si>
    <t>20.9</t>
  </si>
  <si>
    <t>91871/SINAPI</t>
  </si>
  <si>
    <t>20.10</t>
  </si>
  <si>
    <t>20.11</t>
  </si>
  <si>
    <t xml:space="preserve">93653/SINAPI </t>
  </si>
  <si>
    <t>Disjuntor monopolar tipo din, corrente nominal de 10a - fornecimento e instalação. af_04/2016</t>
  </si>
  <si>
    <t>20.12</t>
  </si>
  <si>
    <t>93656/SINAPI</t>
  </si>
  <si>
    <t>Disjuntor monopolar tipo din, corrente nominal de 25a - fornecimento e instalação. af_04/2016</t>
  </si>
  <si>
    <t>21.0</t>
  </si>
  <si>
    <t>CONEXÕES E VERGALHÕES</t>
  </si>
  <si>
    <t>21.1</t>
  </si>
  <si>
    <t>Fornecimento e instalação de vergalhão de cobre eletrolítico 3/8", pintado na cor da fase, alta tensão</t>
  </si>
  <si>
    <t>21.2</t>
  </si>
  <si>
    <t>Fornecimento e instalação de conector terminal para vergalhão de cobre eletrolítico 3/8", pintado na cor da fase, tipo T, C ou L, alta tensão</t>
  </si>
  <si>
    <t>22.0</t>
  </si>
  <si>
    <t>ARMÁRIO GERAL DE DISTRIBUIÇÃO</t>
  </si>
  <si>
    <t>22.1</t>
  </si>
  <si>
    <t>IFPB.ELÉTRICA.11</t>
  </si>
  <si>
    <t>Fornecimento e instalação de Painel (ou armário) modular com estrutura desmontável, em chapa de aço 2,65mm, com colunas perfuradas de 25mm, com 2 portas, fechamento traseiro, lateral e de teto, pintura eletrostática a pó na cor RAL 7032, com placa de montagem em chapa 2,65mm dobrada nas quadro bordas, com pintura eletrostática a pó na cor RAL 2003, incluindo base de soleira em perfil U em chapa reforçada 2mm (pintura eletrostática RAL 9011), chaves/fechaduras, isoladores, acrílico e baramento até a corrente nominal 800A (com derivação para o 8 disjuntores em barra chata)</t>
  </si>
  <si>
    <t>22.2</t>
  </si>
  <si>
    <t>74130/010/SINAPI</t>
  </si>
  <si>
    <t>Disjuntor termomagnetico tripolar em caixa moldada 175 a 225a 240v, fornecimento e instalacao</t>
  </si>
  <si>
    <t>22.3</t>
  </si>
  <si>
    <t>74130/007/SINAPI</t>
  </si>
  <si>
    <t>Disjuntor termomagnetico tripolar em caixa moldada 250a 600v, fornecimento e instalacao</t>
  </si>
  <si>
    <t>22.4</t>
  </si>
  <si>
    <t>74130/008/SINAPI</t>
  </si>
  <si>
    <t>Disjuntor termomagnetico tripolar em caixa moldada 300 a 400a 600v, fornecimento e instalacao</t>
  </si>
  <si>
    <t>22.5</t>
  </si>
  <si>
    <t>08620/ORSE</t>
  </si>
  <si>
    <t>Disjuntor termomagnetico tripolar 800 A, padrão DIN (Europeu - linha branca), 65KA</t>
  </si>
  <si>
    <t>23.0</t>
  </si>
  <si>
    <t>EQUIPAMENTOS ELÉTRICOS COMPLEMENTARES</t>
  </si>
  <si>
    <t>23.1</t>
  </si>
  <si>
    <t>73781/001/SINAPI</t>
  </si>
  <si>
    <t>Mufla terminal primaria unipolar uso interno para cabo 35/120mm2, isolação 15/25kv em EPR - borracha de silicone, fornecimento e instalação</t>
  </si>
  <si>
    <t>23.2</t>
  </si>
  <si>
    <t>IFPB.CIVIL.05</t>
  </si>
  <si>
    <t>Suporte para mufla - fornecimento e instalação</t>
  </si>
  <si>
    <t>23.3</t>
  </si>
  <si>
    <t>72269/SINAPI</t>
  </si>
  <si>
    <t>Terminal ou conecto de pressão - para cabo 240mm2, fornecimento e instalação</t>
  </si>
  <si>
    <t>23.4</t>
  </si>
  <si>
    <t>93000/SINAPI</t>
  </si>
  <si>
    <t>Cabo de cobre flexível isolado, 240mm2, anti-chama 0,6/1KV, para distribuição - fornecimento e instalação. AF_12/2015</t>
  </si>
  <si>
    <t>23.5</t>
  </si>
  <si>
    <t>09913/ORSE</t>
  </si>
  <si>
    <t>Fornecimento e instalação de Chave seccionadora tripolar, 15Kv - 400A Abertura EM Carga, Uso Abrigado Modelo SR.</t>
  </si>
  <si>
    <t>23.6</t>
  </si>
  <si>
    <t>11983/ORSE</t>
  </si>
  <si>
    <t>Prolongador e comando para acionamento da chave seccionadora</t>
  </si>
  <si>
    <t>24.0</t>
  </si>
  <si>
    <t>REDE DE ALIMENTAÇÃO - RAMAL DO BLOCO DE MECÂNICA</t>
  </si>
  <si>
    <t>24.2</t>
  </si>
  <si>
    <t>92996/SINAPI</t>
  </si>
  <si>
    <t>Cabo de cobre flexível isolado, 150 mm², anti-chama 0,6/1,0 kv, para distribuição - fornecimento e instalação. af_12/2015</t>
  </si>
  <si>
    <t>24.3</t>
  </si>
  <si>
    <t>24.4</t>
  </si>
  <si>
    <t>25.0</t>
  </si>
  <si>
    <t>REDE DE ALIMENTAÇÃO - RAMAL DO BLOCO DE TRANSPORTE</t>
  </si>
  <si>
    <t>25.1</t>
  </si>
  <si>
    <t>92988/SINAPI</t>
  </si>
  <si>
    <t>Cabo de cobre flexível isolado, 50 mm², anti-chama 0,6/1,0 kv, para distribuição - fornecimento e instalação. Af_12/2015</t>
  </si>
  <si>
    <t>25.2</t>
  </si>
  <si>
    <t>25.3</t>
  </si>
  <si>
    <t>83463/SINAPI</t>
  </si>
  <si>
    <t>Quadro de distribuição de energia de embutir, em chapa de aço galvanizado para 12 disjuntores termomagneticos monopolares, com barramento trifasico eneutro, fornecimento e instalação</t>
  </si>
  <si>
    <t>25.4</t>
  </si>
  <si>
    <t>90457/SINAPI</t>
  </si>
  <si>
    <t>Quebra em alvenaria para instalação de quadro distribuição pequeno (19x25 cm). Af_05/2015</t>
  </si>
  <si>
    <t>25.5</t>
  </si>
  <si>
    <t>93011/SINAPI</t>
  </si>
  <si>
    <t>Eletroduto rígido roscável, pvc, dn 85 mm (3") - fornecimento e instalação. Af_12/2015</t>
  </si>
  <si>
    <t>25.6</t>
  </si>
  <si>
    <t>IFPB.ELÉTRICA.12</t>
  </si>
  <si>
    <t>Remoção de cabo de cobre isolado até 150mm2 em rede eletrodutos enterrados</t>
  </si>
  <si>
    <t>25.7</t>
  </si>
  <si>
    <t>25.8</t>
  </si>
  <si>
    <t>93654/SINAPI</t>
  </si>
  <si>
    <t>Disjuntor monopolar tipo din, corrente nominal de 16a - fornecimento e instalação. af_04/2016</t>
  </si>
  <si>
    <t>25.9</t>
  </si>
  <si>
    <t>00452/ORSE</t>
  </si>
  <si>
    <t>Disjuntor termomagnetico tripolar 63 A, padrão DIN (Europeu - linha branca), curva C</t>
  </si>
  <si>
    <t>26.0</t>
  </si>
  <si>
    <t>REDE DE ALIMENTAÇÃO - RAMAL DO BLOCO DE INFORMÁTICA</t>
  </si>
  <si>
    <t>26.1</t>
  </si>
  <si>
    <t>M</t>
  </si>
  <si>
    <t>26.2</t>
  </si>
  <si>
    <t>92992/SINAPI</t>
  </si>
  <si>
    <t>Cabo de cobre flexível isolado, 95 mm2, anti-chama 0,6/1,0 kv, para distribuição - fornecimento e instalação. Af_12/2015</t>
  </si>
  <si>
    <t>26.3</t>
  </si>
  <si>
    <t>Eletroduto rígido roscável, PVC, dn 85 mm (3") - fornecimento e instalação. Af_12/2015</t>
  </si>
  <si>
    <t>26.4</t>
  </si>
  <si>
    <t>26.5</t>
  </si>
  <si>
    <t>27.0</t>
  </si>
  <si>
    <t>REDE DE ALIMENTAÇÃO - RAMAL DO BLOCO CAFEZINHO</t>
  </si>
  <si>
    <t>27.2</t>
  </si>
  <si>
    <t>92994/SINAPI</t>
  </si>
  <si>
    <t>Cabo de cobre flexível isolado, 120 mm², anti-chama 0,6/1,0 kv, para distribuição - fornecimento e instalação. Af_12/2015</t>
  </si>
  <si>
    <t>28.0</t>
  </si>
  <si>
    <t>REDE DE ALIMENTAÇÃO - RAMAL DO BLOCO FUNETEC</t>
  </si>
  <si>
    <t>28.1</t>
  </si>
  <si>
    <t>28.2</t>
  </si>
  <si>
    <t>28.3</t>
  </si>
  <si>
    <t>28.4</t>
  </si>
  <si>
    <t>28.5</t>
  </si>
  <si>
    <t>Eletroduto rígido roscável, pvc, dn 25 mm (3/4"), para circuitos terminais, instalado em parede - fornecimento e instalação. af_12/2015</t>
  </si>
  <si>
    <t>91932/SINAPI</t>
  </si>
  <si>
    <t>Cabo de cobre flexível isolado, 10 mm², anti-chama 450/750 v, para circuitos terminais - fornecimento e instalação. af_12/2015</t>
  </si>
  <si>
    <t>29.0</t>
  </si>
  <si>
    <t>REDE DE ALIMENTAÇÃO - RAMAL DO BLOCO UAG</t>
  </si>
  <si>
    <t>72265/SINAPI</t>
  </si>
  <si>
    <t>29.4</t>
  </si>
  <si>
    <t>30.0</t>
  </si>
  <si>
    <t>REDE DE ALIMENTAÇÃO - RAMAL DO BLOCO REFEITORIO</t>
  </si>
  <si>
    <t>30.1</t>
  </si>
  <si>
    <t>31.0</t>
  </si>
  <si>
    <t>REDE DE ALIMENTAÇÃO - RAMAL DO BLOCO CIVIL (RESERVA)</t>
  </si>
  <si>
    <t>31.1</t>
  </si>
  <si>
    <t>32.0</t>
  </si>
  <si>
    <t>ILUMINAÇÃO PUBLICA</t>
  </si>
  <si>
    <t>32.1</t>
  </si>
  <si>
    <t>07741/ORSE</t>
  </si>
  <si>
    <t>Fornecimento e instalação de poste decorativo em tubo de aço zincado e pintado em preto, 3m de altura, com difusor em vidro leitoso brilhante, com 02 pétalas, da lustres projeto, ref. DP-2198 ou similar, inclusive lâmpada fluorescente compacta  ou LED 20W</t>
  </si>
  <si>
    <t>32.2</t>
  </si>
  <si>
    <t>07768/ORSE</t>
  </si>
  <si>
    <t>TOTAL PARCIAL</t>
  </si>
  <si>
    <t>BDI (25,22%)</t>
  </si>
  <si>
    <t>TOTAL GERAL</t>
  </si>
  <si>
    <t>CRONOGRAMA FÍSICO/FINANCEIRO - RESUMO</t>
  </si>
  <si>
    <t>OBRA:  REFORMA PARA DESCENTRALIZAÇÃO DA SUBESTAÇÃO ABRIGADA DO IFPB JOÃO PESSOA</t>
  </si>
  <si>
    <t>LOCAL: JAGUARIBE/JOÃO PESSOA</t>
  </si>
  <si>
    <t>V. PARCIAL</t>
  </si>
  <si>
    <t>%</t>
  </si>
  <si>
    <t>V.TOTAL (R$) c/ BDI</t>
  </si>
  <si>
    <t>INSTITUTO FEDERAL DE EDUCAÇÃO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</si>
  <si>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</si>
  <si>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</si>
  <si>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</si>
  <si>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</si>
  <si>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</si>
  <si>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</si>
  <si>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</si>
  <si>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3. COMPOSIÇÃO DO CUSTO INDIRETO (CI) QUE INCIDE SOBRE O PREÇO TOTAL DA OBRA (PT)</t>
  </si>
  <si>
    <t>Custos Tributários - Total - T</t>
  </si>
  <si>
    <t xml:space="preserve">            Contribuição Previdenciária sobre a Receita Bruta</t>
  </si>
  <si>
    <t xml:space="preserve">            Tributos Federais (PIS)</t>
  </si>
  <si>
    <t xml:space="preserve">            Tributos Federais (COFINS)</t>
  </si>
  <si>
    <t xml:space="preserve">            Tributos Estaduais</t>
  </si>
  <si>
    <t xml:space="preserve">            Tributos Municipais (ISS)</t>
  </si>
  <si>
    <t xml:space="preserve"> Margem de contribuição bruta (beneficios ou lucro) - L</t>
  </si>
  <si>
    <t>Metodologia do IBEC com lucro sobre os custos diretos totais da obra</t>
  </si>
  <si>
    <t>Fórmula do BDI (*)BDI =  ((1+ (AC+SG+MI))*(1+CI)*(1+L))/(1-T)-1</t>
  </si>
  <si>
    <t xml:space="preserve">4. TAXA DE BDI (BDI): </t>
  </si>
  <si>
    <t>Obs1: Os índices obedecem ao Acordão 2622/2013 - TCU - Plenário</t>
  </si>
  <si>
    <t xml:space="preserve">Obs2: Foi utilizado no cálculo do BDI para fins de ISSQN a alíquota de 3% sobre o valor da nota fiscal, conforme lei municipal nº796/2015 , de 30 de dezembro de 2015. Entretanto a empresa vencedora do certame deverá comprovar o recolhimento indicado no BDI, pois a Lei permite uma redução nesta alíquota desde que cumpridas algumas exigências. No caso de recolhimento a menor do que o estipulado no BDI, o IFPB deverá reduzir o BDI para ajustá-lo a realidade.
</t>
  </si>
  <si>
    <t>COMPOSIÇÕES IFPB</t>
  </si>
  <si>
    <t>M2</t>
  </si>
  <si>
    <t>Ref</t>
  </si>
  <si>
    <t>Descrição</t>
  </si>
  <si>
    <t>Unid</t>
  </si>
  <si>
    <t>Quant</t>
  </si>
  <si>
    <t>Custo Unit.</t>
  </si>
  <si>
    <t>Custo Total</t>
  </si>
  <si>
    <t>7266/SINAPI</t>
  </si>
  <si>
    <t>Bloco cerâmico (alvenaria de vedação), de 9 X 19 X 19 cm</t>
  </si>
  <si>
    <t>MIL</t>
  </si>
  <si>
    <t>87292/SINAPI</t>
  </si>
  <si>
    <t>Argamassa traço 1:2:8 (cimento, cal e areia média) para emboço/massa única/assentamento de alvenaria de vedação, preparo mecânico com betoneira 400L</t>
  </si>
  <si>
    <t>M³</t>
  </si>
  <si>
    <t>88309/SINAPI</t>
  </si>
  <si>
    <t>Pedreiro com encargos complementares</t>
  </si>
  <si>
    <t>H</t>
  </si>
  <si>
    <t>88316/SINAPI</t>
  </si>
  <si>
    <t>Servente com encargos complementares</t>
  </si>
  <si>
    <t>IFPB.CIVIL.02</t>
  </si>
  <si>
    <t>Tela metálica  de proteção Fio 12 BWG e malha 10mm</t>
  </si>
  <si>
    <t>13294/SINAPI</t>
  </si>
  <si>
    <t>Parafuso zincado, sextavado, com rosca soberba, diametro 3/8", comprimento 80mm</t>
  </si>
  <si>
    <t>UND</t>
  </si>
  <si>
    <t>34360/SINAPI</t>
  </si>
  <si>
    <t>Perfil de aluminio anodizado</t>
  </si>
  <si>
    <t xml:space="preserve">10368/ORSE </t>
  </si>
  <si>
    <t xml:space="preserve">Tela de aço galvanizado, fio 12 bwg, malha 1/2", ondulada, quadrada, sem revestimento </t>
  </si>
  <si>
    <t>M²</t>
  </si>
  <si>
    <t>88251/SINAPI</t>
  </si>
  <si>
    <t>Auxiliar de serralheiro com encargos complemmentares</t>
  </si>
  <si>
    <t>88315/SINAPI</t>
  </si>
  <si>
    <t>Serralheiro com encargos complementares</t>
  </si>
  <si>
    <t>IFPB.CIVIL.03</t>
  </si>
  <si>
    <t>036/SINAPI</t>
  </si>
  <si>
    <t xml:space="preserve">Aço CA-60, 4,2 mm, vergalhão </t>
  </si>
  <si>
    <t>KG</t>
  </si>
  <si>
    <t>337/SINAPI</t>
  </si>
  <si>
    <t xml:space="preserve">Arame recozido  18 BWG, 1,25mm (0,01 kg/m) </t>
  </si>
  <si>
    <t>370/SINAPI</t>
  </si>
  <si>
    <t>Areia media - posto jazida/fornecedor (retirado, sem transporte)</t>
  </si>
  <si>
    <t>M3</t>
  </si>
  <si>
    <t>1379/SINAPI</t>
  </si>
  <si>
    <t xml:space="preserve">Cimento portlando composto CP II-32 </t>
  </si>
  <si>
    <t>4512/SINAPI</t>
  </si>
  <si>
    <t>Peça de madeira 3A/4A qualidade 2,5 X 5cm não aparelhada</t>
  </si>
  <si>
    <t>4718/SINAPI</t>
  </si>
  <si>
    <t>Pedra britada n2 (19 A 38 mm) posto pedreira/fornecedor, sem frete</t>
  </si>
  <si>
    <t xml:space="preserve"> M3</t>
  </si>
  <si>
    <t>5069/SINAPI</t>
  </si>
  <si>
    <t xml:space="preserve">Prego de aço polido com cabeça 17 X 27 (2 1/2 X 11) </t>
  </si>
  <si>
    <t>88262/SINAPI</t>
  </si>
  <si>
    <t>Carpinteiro de formas com encargos complementares</t>
  </si>
  <si>
    <t>88245/SINAPI</t>
  </si>
  <si>
    <t>Armador com encargos complementares</t>
  </si>
  <si>
    <t>88830/SINAPI</t>
  </si>
  <si>
    <t>Betoneira capacidade 400L, capacidade de mistura 280L, motor elétrico trifásico potência de 2cv, sem carregador</t>
  </si>
  <si>
    <t>CHP</t>
  </si>
  <si>
    <t>OBS.: Baseado na composição 06171/SINAPI</t>
  </si>
  <si>
    <t>00370/SINAPI</t>
  </si>
  <si>
    <t xml:space="preserve">Areia media - posto jazida/fornecedor (retirado na jazida, sem transporte) </t>
  </si>
  <si>
    <t>04741/SINAPI</t>
  </si>
  <si>
    <t xml:space="preserve">Po de pedra (posto pedreira/fornecedor, sem frete) </t>
  </si>
  <si>
    <t xml:space="preserve">88260/SINAPI </t>
  </si>
  <si>
    <t xml:space="preserve">Calceteiro com encargos complementares </t>
  </si>
  <si>
    <t>h</t>
  </si>
  <si>
    <t xml:space="preserve">88316/SINAPI </t>
  </si>
  <si>
    <t xml:space="preserve">Servente com encargos complementares </t>
  </si>
  <si>
    <t xml:space="preserve">91277/SINAPI </t>
  </si>
  <si>
    <t xml:space="preserve">Placa vibratória reversível com motor 4 tempos a gasolina, força centrífuga de 25 kn (2500 kgf), potência 5,5 cv - chp diurno. af_08/2015 </t>
  </si>
  <si>
    <t>chp</t>
  </si>
  <si>
    <t>91278/SINAPI</t>
  </si>
  <si>
    <t>Placa vibratória reversível com motor 4 tempos a gasolina, força centrífuga de 25 kn (2500 kgf), potência 5,5 cv - chi diurno. af_08/2015</t>
  </si>
  <si>
    <t>chi</t>
  </si>
  <si>
    <t>OBS.: Baseado na composição 93679/SINAPI</t>
  </si>
  <si>
    <t xml:space="preserve">und </t>
  </si>
  <si>
    <t xml:space="preserve">04353/ORSE </t>
  </si>
  <si>
    <t>Suporte para mufla</t>
  </si>
  <si>
    <t>88247/SINAPI</t>
  </si>
  <si>
    <t xml:space="preserve">Auxiliar de eletricista com encargos complementares </t>
  </si>
  <si>
    <t>88264 /SINAPI</t>
  </si>
  <si>
    <t>Eletricista com encargos complementares</t>
  </si>
  <si>
    <t>Elaboração de projeto executivo para subestação, inclusive quadro geral de distribuição, incluido ART de projeto e execução, aprovado pela concessionária local</t>
  </si>
  <si>
    <t>9167/SINAPI</t>
  </si>
  <si>
    <t>Engenheiro eletricista com encagos complementares</t>
  </si>
  <si>
    <t>Site CREA</t>
  </si>
  <si>
    <t>ART de projeto/execução (CREA PB)</t>
  </si>
  <si>
    <t>Filtragem de Óleo em Tranformador 500KVA</t>
  </si>
  <si>
    <t xml:space="preserve">Cotação </t>
  </si>
  <si>
    <t>Desconexão (com isolamento de cabos de 240mm2) e transporte de transformador 500KVA até 300m</t>
  </si>
  <si>
    <t>03464/ORSE</t>
  </si>
  <si>
    <t>Transporte de máquinas e equipamentos por caminhão munck (min.=100km)</t>
  </si>
  <si>
    <t>km</t>
  </si>
  <si>
    <t>04015/ORSE</t>
  </si>
  <si>
    <t xml:space="preserve">Fita isolante alta fusão 19 mm x 10 m - Fornecimento </t>
  </si>
  <si>
    <t>Multimedidor de grandezas elétricas para sistemas trifásicos, fixado em painel, com 3 displays em led, configuração por teclado frontal e registro de parâmetros de consumo, demanda, tensão e corrente (com gravação e conversão das constantes do transformador)</t>
  </si>
  <si>
    <t>Transformador de medição de corrente com relação 1000/5A</t>
  </si>
  <si>
    <t>Espiraduto para proteção de cabos e chicotes de fios</t>
  </si>
  <si>
    <t>Luminária tartaruga externa, com lâmpada led 10W, soquete E27, 220w - Fornecimento e instalação</t>
  </si>
  <si>
    <t>Cotação 1</t>
  </si>
  <si>
    <t xml:space="preserve">Luminária tipo tartaruga para uso externo, compatívem com lâmpada led ou fluorescente, soquete E27, 220V - Fornecimento </t>
  </si>
  <si>
    <t>Cotação 2</t>
  </si>
  <si>
    <t>Lampada LED 10W Residencial - Bulbo E27 Bivolt Branco Frio (6000K)</t>
  </si>
  <si>
    <t>PT</t>
  </si>
  <si>
    <t>12001/SINAPI</t>
  </si>
  <si>
    <t>Caixa octogonal de fundo movel, em pvc, de 4" x 4", para eletroduto flexivel corrugado</t>
  </si>
  <si>
    <t>08441/ORSE</t>
  </si>
  <si>
    <t>Abraçadeira metálica tipo "D" de 3/4"</t>
  </si>
  <si>
    <t>00353/ORSE</t>
  </si>
  <si>
    <t>Eletroduto de pvc rígido roscável, diâm = 25mm (3/4")</t>
  </si>
  <si>
    <t>91926/SINAPI</t>
  </si>
  <si>
    <t>Cabo de cobre flexível isolado, 2,5 mm², anti-chama 450/750 v, para circuitos terminais - fornecimento e instalação. af_12/2015</t>
  </si>
  <si>
    <t>92868/SINAPI</t>
  </si>
  <si>
    <t>Caixa retangular 4" x 2" média (1,30 m do piso), metálica, instalada em parede - fornecimento e instalação. af_12/2015</t>
  </si>
  <si>
    <t>91953/SINAPI</t>
  </si>
  <si>
    <t>Interruptor simples (1 módulo), 10a/250v, incluindo suporte e placa - fornecimento e instalação. af_12/2015</t>
  </si>
  <si>
    <t>91890/SINAPI</t>
  </si>
  <si>
    <t>Curva 90 graus para eletroduto, pvc, roscável, dn 25 mm (3/4"), para circuitos terminais, instalada em forro - fornecimento e instalação. af_12/2015</t>
  </si>
  <si>
    <t>91940/SINAPI</t>
  </si>
  <si>
    <t>Caixa retangular 4" x 2" média (1,30 m do piso), pvc, instalada em parede - fornecimento e instalação. af_12/2015</t>
  </si>
  <si>
    <t>91996/SINAPI</t>
  </si>
  <si>
    <t>Tomada média de embutir (1 módulo), 2p+t 10 a, incluindo suporte e placa - fornecimento e instalação. af_12/2015</t>
  </si>
  <si>
    <t xml:space="preserve"> Curva 90 graus para eletroduto, pvc, roscável, dn 25 mm (3/4"), para circuitos terminais, instalada em forro - fornecimento e instalação. af_12/2015</t>
  </si>
  <si>
    <t>Fornecimento e instalação de Painel (ou armário) modular com estrutura desmontável, em chapa de aço 2,65mm, com colunas perfuradas de 25mm, com 2 portas, fechamento traseiro, lateral e de teto, pintura eletrostática a pó na cor RAL 7032, com placa de montagem em chapa 2,65mm dobrada nas quadro bordas, com pintura eletrostática a pó na cor RAL 2003, incluindo base de soleira em perfil U em chapa reforçada 2mm (pintura eletrostática RAL 9011), chaves/fechaduras, isoladores, acrílico e baramento até a corrente nominal 800A (com derivação para o disjuntor em barra chata)</t>
  </si>
  <si>
    <t>08779/ORSE</t>
  </si>
  <si>
    <t>Quadro/Armário/Painel modular desmontável 2200(+100)x1200x350mm, inclusive tampas e placas, sem mat. Elétricos</t>
  </si>
  <si>
    <t>08401/ORSE</t>
  </si>
  <si>
    <t>Barra chata de cobre 2" x 3/8"</t>
  </si>
  <si>
    <t>04490/ORSE</t>
  </si>
  <si>
    <t>Barra chata de cobre 1 1/2"x1/4" (derivação para os disjuntores)</t>
  </si>
  <si>
    <t>09496/ORSE</t>
  </si>
  <si>
    <t>Chapa de acrilico, inclusive dobradiças e suportes</t>
  </si>
  <si>
    <t>09600/ORSE</t>
  </si>
  <si>
    <t>Isolador epoxi BT 40x40</t>
  </si>
  <si>
    <t>09602/ORSE</t>
  </si>
  <si>
    <t>Trilho galvanizado p/montagem de quadros distribuição</t>
  </si>
  <si>
    <t>Engenheiro Eletricista</t>
  </si>
  <si>
    <t>02456/ORSE</t>
  </si>
  <si>
    <t>Caminhão guindauto 6,5 t ( m. benz - L1620/51 - 143,0 hp)</t>
  </si>
  <si>
    <t xml:space="preserve">CRONOGRAMA FÍSICO/FINANCEIRO </t>
  </si>
  <si>
    <t>30 Dias</t>
  </si>
  <si>
    <t>60 Dias</t>
  </si>
  <si>
    <t>90 Dias</t>
  </si>
  <si>
    <t>120 Dias</t>
  </si>
  <si>
    <t>150 Dias</t>
  </si>
  <si>
    <t>180 Dias</t>
  </si>
  <si>
    <t>Valor(R$)</t>
  </si>
  <si>
    <t>TOTAL ACUMULADO</t>
  </si>
  <si>
    <t>00434/ORSE</t>
  </si>
  <si>
    <t>Fornecimento e instalação de haste coperweld 5/8" x 3,00m com conector</t>
  </si>
  <si>
    <t>12222/ORSE</t>
  </si>
  <si>
    <t>Quadro de distribuição de embutir, em chapa de aço, para até 08 disjuntores, com barramento, padrão DIN, exclusive disjuntores</t>
  </si>
  <si>
    <t>97586/SINAPI</t>
  </si>
  <si>
    <t>Remoção de poste de ferro galvanizado simples (6.00 a 10.00 m) sem reaproveitamento</t>
  </si>
  <si>
    <t>Caixa de passagem em alvenaria de tijolos maciços esp. = 0,12m, dim. int. = 1.00 x 1.00 x 0,60m</t>
  </si>
  <si>
    <t>02804/ORSE</t>
  </si>
  <si>
    <t>15.9</t>
  </si>
  <si>
    <t>Execução de passeio em piso intertravado, com bloco retangular  de 20 x 10 cm, espessura 6 cm, considerando reaproveitamento dos blocos</t>
  </si>
  <si>
    <t>Execução de passeio em piso intertravado, com bloco retangularde 20 x 10 cm, espessura 6 cm, considerando reaproveitamento dos blocos</t>
  </si>
  <si>
    <t>Elaboração de projeto executivo para subestação, inclusive quadro geral de distribuição, ART de projeto e execução, aprovado pela concessionária local</t>
  </si>
  <si>
    <t>Terminal de compressão para cabo de 150 mm2 - Fornecimento</t>
  </si>
  <si>
    <t>72267/SINAPI</t>
  </si>
  <si>
    <t>24.6</t>
  </si>
  <si>
    <t>Terminal ou conector de pressao - para cabo 50mm2 - fornecimento e instalacao</t>
  </si>
  <si>
    <t>72261/SINAPI</t>
  </si>
  <si>
    <t>25.10</t>
  </si>
  <si>
    <t>25.11</t>
  </si>
  <si>
    <t>Cabo de cobre flexível isolado, 25 mm², anti-chama 0,6/1,0 kv, para distribuição - fornecimento e instalação. af_12/2015</t>
  </si>
  <si>
    <t xml:space="preserve">92984/SINAPI </t>
  </si>
  <si>
    <t>Terminal ou conector de pressao - para cabo 25mm2 - fornecimento e instalacao</t>
  </si>
  <si>
    <t>25.12</t>
  </si>
  <si>
    <t>26.6</t>
  </si>
  <si>
    <t>27.4</t>
  </si>
  <si>
    <t>27.5</t>
  </si>
  <si>
    <t>29.5</t>
  </si>
  <si>
    <t>29.6</t>
  </si>
  <si>
    <t>30.2</t>
  </si>
  <si>
    <t>30.3</t>
  </si>
  <si>
    <t>27.6</t>
  </si>
  <si>
    <t>27.7</t>
  </si>
  <si>
    <t>27.8</t>
  </si>
  <si>
    <t>27.9</t>
  </si>
  <si>
    <t>27.10</t>
  </si>
  <si>
    <t xml:space="preserve">Caixa de passagem em alvenaria de tijolos maciços esp. = 0,17m, dim. int. = 1.00 x 1.00 x 1,00m </t>
  </si>
  <si>
    <t>Caixa pré moldada em concreto c/tampa para aterramento, padrão Energisa</t>
  </si>
  <si>
    <t>Terminal ou conector de pressao - para cabo 95mm2 - fornecimento e instalacao</t>
  </si>
  <si>
    <t>Terminal ou conector de pressao - para cabo 70mm2 - fornecimento e instalacao</t>
  </si>
  <si>
    <t>72264/SINAPI</t>
  </si>
  <si>
    <t>Terminal ou conector de pressao - para cabo 120mm2 - fornecimento e instalacao</t>
  </si>
  <si>
    <t>72266/SINAPI</t>
  </si>
  <si>
    <t>27.11</t>
  </si>
  <si>
    <t>27.12</t>
  </si>
  <si>
    <t>27.13</t>
  </si>
  <si>
    <t>27.14</t>
  </si>
  <si>
    <t>27.15</t>
  </si>
  <si>
    <t>11703/ORSE</t>
  </si>
  <si>
    <t xml:space="preserve">Barracão aberto para apoio à produção (carpintaria, central de armação, oficina, etc.) c/ tesouras, telha 4mm, piso em concreto desempolado </t>
  </si>
  <si>
    <t xml:space="preserve">03170/ORSE </t>
  </si>
  <si>
    <t>Forma plana para estruturas, em compensado resinado de 10mm, 03 usos, inclusive escoramento - Revisada 07.2015</t>
  </si>
  <si>
    <t>14.2</t>
  </si>
  <si>
    <t>14.4</t>
  </si>
  <si>
    <t xml:space="preserve">Demolição de pisos vinílicos (paviflex), exclusive contra-piso </t>
  </si>
  <si>
    <t>00035/ORSE</t>
  </si>
  <si>
    <t>1.10</t>
  </si>
  <si>
    <t>1.11</t>
  </si>
  <si>
    <t>Demolição de contrapiso</t>
  </si>
  <si>
    <t>IFPB.CIVIL.06</t>
  </si>
  <si>
    <t>BASEADO NA COMPOSIÇÃO DEM-PIS-005 (SETOP-MG)</t>
  </si>
  <si>
    <t>31.2</t>
  </si>
  <si>
    <t>93012/SINAPI</t>
  </si>
  <si>
    <t>Eletroduto rígido roscável, PVC, dn 110 mm (4") - fornecimento e instalação. Af_12/2015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</si>
</sst>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00000_);_(* \(#,##0.0000000\);_(* &quot;-&quot;??_);_(@_)"/>
    <numFmt numFmtId="166" formatCode="000000"/>
    <numFmt numFmtId="167" formatCode="_(&quot;R$ &quot;* #,##0.00_);_(&quot;R$ &quot;* \(#,##0.00\);_(&quot;R$ &quot;* &quot;-&quot;??_);_(@_)"/>
    <numFmt numFmtId="168" formatCode="&quot;R$ &quot;#,##0.00_);\(&quot;R$ &quot;#,##0.00\)"/>
    <numFmt numFmtId="169" formatCode="_(* #,##0.000_);_(* \(#,##0.000\);_(* &quot;-&quot;??_);_(@_)"/>
    <numFmt numFmtId="170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55"/>
        <bgColor indexed="4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4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indexed="9"/>
        <bgColor indexed="41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9" fontId="3" fillId="0" borderId="0" applyFill="0" applyBorder="0" applyAlignment="0" applyProtection="0"/>
  </cellStyleXfs>
  <cellXfs count="264">
    <xf numFmtId="0" fontId="0" fillId="0" borderId="0" xfId="0"/>
    <xf numFmtId="0" fontId="4" fillId="0" borderId="0" xfId="0" applyFont="1"/>
    <xf numFmtId="0" fontId="4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1" fontId="5" fillId="4" borderId="1" xfId="0" applyNumberFormat="1" applyFont="1" applyFill="1" applyBorder="1" applyAlignment="1" applyProtection="1">
      <alignment horizontal="center" vertical="center"/>
      <protection locked="0"/>
    </xf>
    <xf numFmtId="0" fontId="5" fillId="4" borderId="1" xfId="3" applyFont="1" applyFill="1" applyBorder="1" applyAlignment="1">
      <alignment horizontal="center" vertical="center"/>
    </xf>
    <xf numFmtId="0" fontId="5" fillId="4" borderId="1" xfId="3" applyFont="1" applyFill="1" applyBorder="1" applyAlignment="1">
      <alignment horizontal="left" vertical="center"/>
    </xf>
    <xf numFmtId="4" fontId="4" fillId="4" borderId="1" xfId="3" applyNumberFormat="1" applyFont="1" applyFill="1" applyBorder="1" applyAlignment="1">
      <alignment horizontal="center" vertical="center"/>
    </xf>
    <xf numFmtId="43" fontId="5" fillId="4" borderId="1" xfId="1" applyFont="1" applyFill="1" applyBorder="1" applyAlignment="1">
      <alignment horizontal="center" vertical="center"/>
    </xf>
    <xf numFmtId="44" fontId="5" fillId="4" borderId="1" xfId="8" applyFont="1" applyFill="1" applyBorder="1" applyAlignment="1">
      <alignment horizontal="center" vertical="center"/>
    </xf>
    <xf numFmtId="0" fontId="4" fillId="5" borderId="1" xfId="3" applyFont="1" applyFill="1" applyBorder="1" applyAlignment="1">
      <alignment horizontal="center" vertical="center"/>
    </xf>
    <xf numFmtId="43" fontId="4" fillId="5" borderId="1" xfId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3" applyFont="1" applyFill="1" applyBorder="1" applyAlignment="1">
      <alignment horizontal="left" vertical="center" wrapText="1"/>
    </xf>
    <xf numFmtId="1" fontId="5" fillId="5" borderId="1" xfId="0" applyNumberFormat="1" applyFont="1" applyFill="1" applyBorder="1" applyAlignment="1" applyProtection="1">
      <alignment horizontal="center" vertical="center"/>
      <protection locked="0"/>
    </xf>
    <xf numFmtId="44" fontId="4" fillId="5" borderId="1" xfId="8" applyFont="1" applyFill="1" applyBorder="1" applyAlignment="1">
      <alignment horizontal="center" vertical="center"/>
    </xf>
    <xf numFmtId="166" fontId="5" fillId="4" borderId="1" xfId="0" applyNumberFormat="1" applyFont="1" applyFill="1" applyBorder="1" applyAlignment="1" applyProtection="1">
      <alignment horizontal="center" vertical="center"/>
      <protection locked="0"/>
    </xf>
    <xf numFmtId="0" fontId="5" fillId="6" borderId="1" xfId="3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/>
    </xf>
    <xf numFmtId="0" fontId="4" fillId="5" borderId="1" xfId="3" applyFont="1" applyFill="1" applyBorder="1" applyAlignment="1">
      <alignment horizontal="left" vertical="top" wrapText="1"/>
    </xf>
    <xf numFmtId="166" fontId="4" fillId="5" borderId="1" xfId="0" applyNumberFormat="1" applyFont="1" applyFill="1" applyBorder="1" applyAlignment="1" applyProtection="1">
      <alignment horizontal="center" vertical="center"/>
      <protection locked="0"/>
    </xf>
    <xf numFmtId="0" fontId="4" fillId="8" borderId="1" xfId="3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/>
    <xf numFmtId="4" fontId="4" fillId="3" borderId="1" xfId="0" applyNumberFormat="1" applyFont="1" applyFill="1" applyBorder="1" applyAlignment="1">
      <alignment horizontal="center" vertical="center"/>
    </xf>
    <xf numFmtId="43" fontId="5" fillId="2" borderId="1" xfId="1" applyFont="1" applyFill="1" applyBorder="1" applyAlignment="1">
      <alignment horizontal="center" vertical="center"/>
    </xf>
    <xf numFmtId="44" fontId="5" fillId="2" borderId="1" xfId="8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/>
    <xf numFmtId="4" fontId="4" fillId="6" borderId="1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/>
    <xf numFmtId="4" fontId="4" fillId="3" borderId="5" xfId="0" applyNumberFormat="1" applyFont="1" applyFill="1" applyBorder="1" applyAlignment="1">
      <alignment horizontal="center" vertical="center"/>
    </xf>
    <xf numFmtId="43" fontId="5" fillId="2" borderId="5" xfId="1" applyFont="1" applyFill="1" applyBorder="1" applyAlignment="1">
      <alignment horizontal="center" vertical="center"/>
    </xf>
    <xf numFmtId="44" fontId="5" fillId="2" borderId="5" xfId="8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43" fontId="4" fillId="0" borderId="0" xfId="1" applyFont="1"/>
    <xf numFmtId="44" fontId="4" fillId="0" borderId="0" xfId="8" applyFont="1"/>
    <xf numFmtId="0" fontId="4" fillId="5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43" fontId="4" fillId="4" borderId="1" xfId="1" applyFont="1" applyFill="1" applyBorder="1" applyAlignment="1">
      <alignment horizontal="center" vertical="center"/>
    </xf>
    <xf numFmtId="44" fontId="4" fillId="4" borderId="1" xfId="8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 wrapText="1"/>
    </xf>
    <xf numFmtId="0" fontId="5" fillId="4" borderId="1" xfId="0" applyFont="1" applyFill="1" applyBorder="1"/>
    <xf numFmtId="0" fontId="11" fillId="0" borderId="0" xfId="0" applyFont="1"/>
    <xf numFmtId="44" fontId="11" fillId="0" borderId="0" xfId="8" applyFont="1"/>
    <xf numFmtId="0" fontId="10" fillId="9" borderId="1" xfId="3" quotePrefix="1" applyFont="1" applyFill="1" applyBorder="1" applyAlignment="1">
      <alignment horizontal="center" vertical="center"/>
    </xf>
    <xf numFmtId="44" fontId="11" fillId="0" borderId="1" xfId="8" applyFont="1" applyBorder="1" applyAlignment="1">
      <alignment horizontal="right" vertical="center"/>
    </xf>
    <xf numFmtId="10" fontId="13" fillId="9" borderId="1" xfId="2" applyNumberFormat="1" applyFont="1" applyFill="1" applyBorder="1" applyAlignment="1">
      <alignment horizontal="right" vertical="center"/>
    </xf>
    <xf numFmtId="43" fontId="13" fillId="9" borderId="1" xfId="1" applyFont="1" applyFill="1" applyBorder="1" applyAlignment="1">
      <alignment horizontal="right" vertical="center"/>
    </xf>
    <xf numFmtId="43" fontId="13" fillId="0" borderId="1" xfId="1" applyFont="1" applyBorder="1" applyAlignment="1">
      <alignment horizontal="right" vertical="center"/>
    </xf>
    <xf numFmtId="0" fontId="11" fillId="0" borderId="0" xfId="0" applyFont="1" applyAlignment="1">
      <alignment vertical="center"/>
    </xf>
    <xf numFmtId="2" fontId="11" fillId="0" borderId="1" xfId="0" applyNumberFormat="1" applyFont="1" applyBorder="1" applyAlignment="1">
      <alignment vertical="center" wrapText="1"/>
    </xf>
    <xf numFmtId="44" fontId="13" fillId="9" borderId="1" xfId="8" applyFont="1" applyFill="1" applyBorder="1" applyAlignment="1">
      <alignment horizontal="right" vertical="center"/>
    </xf>
    <xf numFmtId="0" fontId="4" fillId="5" borderId="1" xfId="3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left" vertical="top" wrapText="1"/>
    </xf>
    <xf numFmtId="43" fontId="4" fillId="5" borderId="1" xfId="1" applyFont="1" applyFill="1" applyBorder="1" applyAlignment="1">
      <alignment horizontal="center" vertical="center" wrapText="1"/>
    </xf>
    <xf numFmtId="44" fontId="4" fillId="5" borderId="1" xfId="8" applyFont="1" applyFill="1" applyBorder="1" applyAlignment="1">
      <alignment horizontal="center" vertical="center" wrapText="1"/>
    </xf>
    <xf numFmtId="0" fontId="4" fillId="5" borderId="1" xfId="0" applyFont="1" applyFill="1" applyBorder="1"/>
    <xf numFmtId="0" fontId="5" fillId="6" borderId="1" xfId="3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166" fontId="4" fillId="4" borderId="1" xfId="0" applyNumberFormat="1" applyFont="1" applyFill="1" applyBorder="1" applyAlignment="1" applyProtection="1">
      <alignment horizontal="center" vertical="center"/>
      <protection locked="0"/>
    </xf>
    <xf numFmtId="0" fontId="11" fillId="7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0" xfId="0" applyFont="1" applyFill="1"/>
    <xf numFmtId="0" fontId="11" fillId="5" borderId="1" xfId="0" applyFont="1" applyFill="1" applyBorder="1" applyAlignment="1">
      <alignment wrapText="1"/>
    </xf>
    <xf numFmtId="0" fontId="13" fillId="5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5" borderId="0" xfId="0" applyFont="1" applyFill="1"/>
    <xf numFmtId="0" fontId="11" fillId="0" borderId="0" xfId="0" applyFont="1" applyAlignment="1">
      <alignment horizontal="center" vertical="center"/>
    </xf>
    <xf numFmtId="0" fontId="11" fillId="0" borderId="1" xfId="0" applyFont="1" applyBorder="1"/>
    <xf numFmtId="44" fontId="11" fillId="0" borderId="1" xfId="8" applyFont="1" applyBorder="1"/>
    <xf numFmtId="44" fontId="11" fillId="5" borderId="1" xfId="8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44" fontId="15" fillId="5" borderId="1" xfId="8" applyFont="1" applyFill="1" applyBorder="1" applyAlignment="1">
      <alignment horizontal="center" vertical="center" wrapText="1"/>
    </xf>
    <xf numFmtId="44" fontId="11" fillId="5" borderId="1" xfId="8" applyFont="1" applyFill="1" applyBorder="1" applyAlignment="1">
      <alignment horizontal="center" vertical="center"/>
    </xf>
    <xf numFmtId="44" fontId="15" fillId="0" borderId="1" xfId="8" applyFont="1" applyBorder="1" applyAlignment="1">
      <alignment horizontal="center"/>
    </xf>
    <xf numFmtId="43" fontId="11" fillId="5" borderId="1" xfId="1" applyFont="1" applyFill="1" applyBorder="1" applyAlignment="1">
      <alignment horizontal="center" vertical="center" wrapText="1"/>
    </xf>
    <xf numFmtId="43" fontId="13" fillId="5" borderId="1" xfId="1" applyFont="1" applyFill="1" applyBorder="1" applyAlignment="1">
      <alignment horizontal="center" vertical="center" wrapText="1"/>
    </xf>
    <xf numFmtId="44" fontId="13" fillId="5" borderId="1" xfId="8" applyFont="1" applyFill="1" applyBorder="1" applyAlignment="1">
      <alignment horizontal="center" vertical="center" wrapText="1"/>
    </xf>
    <xf numFmtId="43" fontId="11" fillId="5" borderId="1" xfId="1" applyFont="1" applyFill="1" applyBorder="1" applyAlignment="1">
      <alignment horizontal="center" vertical="center"/>
    </xf>
    <xf numFmtId="0" fontId="3" fillId="0" borderId="0" xfId="10"/>
    <xf numFmtId="0" fontId="9" fillId="0" borderId="13" xfId="11" applyFont="1" applyBorder="1" applyAlignment="1">
      <alignment vertical="center" wrapText="1"/>
    </xf>
    <xf numFmtId="0" fontId="9" fillId="0" borderId="14" xfId="11" applyFont="1" applyBorder="1" applyAlignment="1">
      <alignment vertical="center" wrapText="1"/>
    </xf>
    <xf numFmtId="0" fontId="3" fillId="0" borderId="15" xfId="11" applyBorder="1" applyAlignment="1">
      <alignment vertical="center" wrapText="1"/>
    </xf>
    <xf numFmtId="0" fontId="3" fillId="0" borderId="16" xfId="11" applyBorder="1" applyAlignment="1">
      <alignment horizontal="center" vertical="center" wrapText="1"/>
    </xf>
    <xf numFmtId="0" fontId="3" fillId="0" borderId="17" xfId="11" applyBorder="1" applyAlignment="1">
      <alignment vertical="center" wrapText="1"/>
    </xf>
    <xf numFmtId="10" fontId="3" fillId="0" borderId="18" xfId="12" applyNumberFormat="1" applyBorder="1" applyAlignment="1">
      <alignment vertical="top" wrapText="1"/>
    </xf>
    <xf numFmtId="0" fontId="3" fillId="0" borderId="19" xfId="11" applyBorder="1" applyAlignment="1">
      <alignment vertical="center" wrapText="1"/>
    </xf>
    <xf numFmtId="10" fontId="3" fillId="0" borderId="20" xfId="12" applyNumberFormat="1" applyBorder="1" applyAlignment="1">
      <alignment vertical="top" wrapText="1"/>
    </xf>
    <xf numFmtId="0" fontId="3" fillId="0" borderId="0" xfId="11" applyAlignment="1">
      <alignment vertical="center"/>
    </xf>
    <xf numFmtId="0" fontId="3" fillId="0" borderId="17" xfId="11" applyBorder="1" applyAlignment="1">
      <alignment vertical="top" wrapText="1"/>
    </xf>
    <xf numFmtId="10" fontId="3" fillId="0" borderId="12" xfId="12" applyNumberFormat="1" applyBorder="1" applyAlignment="1">
      <alignment vertical="top" wrapText="1"/>
    </xf>
    <xf numFmtId="164" fontId="3" fillId="0" borderId="12" xfId="13" applyBorder="1" applyAlignment="1">
      <alignment vertical="center" wrapText="1"/>
    </xf>
    <xf numFmtId="0" fontId="3" fillId="0" borderId="23" xfId="11" applyBorder="1" applyAlignment="1">
      <alignment vertical="top" wrapText="1"/>
    </xf>
    <xf numFmtId="10" fontId="3" fillId="0" borderId="24" xfId="12" applyNumberFormat="1" applyBorder="1" applyAlignment="1">
      <alignment vertical="top" wrapText="1"/>
    </xf>
    <xf numFmtId="0" fontId="9" fillId="10" borderId="25" xfId="11" applyFont="1" applyFill="1" applyBorder="1" applyAlignment="1">
      <alignment horizontal="left" vertical="center" wrapText="1"/>
    </xf>
    <xf numFmtId="10" fontId="7" fillId="10" borderId="26" xfId="11" applyNumberFormat="1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/>
    </xf>
    <xf numFmtId="44" fontId="10" fillId="4" borderId="1" xfId="8" applyFont="1" applyFill="1" applyBorder="1" applyAlignment="1">
      <alignment horizontal="right" vertical="center"/>
    </xf>
    <xf numFmtId="10" fontId="10" fillId="4" borderId="1" xfId="2" applyNumberFormat="1" applyFont="1" applyFill="1" applyBorder="1" applyAlignment="1">
      <alignment horizontal="right" vertical="center"/>
    </xf>
    <xf numFmtId="0" fontId="10" fillId="4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 vertical="center"/>
    </xf>
    <xf numFmtId="44" fontId="10" fillId="4" borderId="1" xfId="8" applyFont="1" applyFill="1" applyBorder="1" applyAlignment="1">
      <alignment horizontal="center" vertical="center"/>
    </xf>
    <xf numFmtId="43" fontId="10" fillId="4" borderId="1" xfId="1" applyFont="1" applyFill="1" applyBorder="1" applyAlignment="1">
      <alignment horizontal="center" vertical="center"/>
    </xf>
    <xf numFmtId="43" fontId="10" fillId="4" borderId="1" xfId="1" applyFont="1" applyFill="1" applyBorder="1" applyAlignment="1">
      <alignment horizontal="right" vertical="center"/>
    </xf>
    <xf numFmtId="164" fontId="10" fillId="4" borderId="1" xfId="0" applyNumberFormat="1" applyFont="1" applyFill="1" applyBorder="1" applyAlignment="1">
      <alignment vertical="center"/>
    </xf>
    <xf numFmtId="44" fontId="10" fillId="6" borderId="1" xfId="8" applyFont="1" applyFill="1" applyBorder="1" applyAlignment="1">
      <alignment horizontal="right" vertical="center"/>
    </xf>
    <xf numFmtId="43" fontId="10" fillId="6" borderId="1" xfId="1" applyFont="1" applyFill="1" applyBorder="1" applyAlignment="1">
      <alignment horizontal="right" vertical="center"/>
    </xf>
    <xf numFmtId="0" fontId="15" fillId="0" borderId="0" xfId="0" applyFont="1" applyAlignment="1">
      <alignment vertical="center"/>
    </xf>
    <xf numFmtId="9" fontId="10" fillId="4" borderId="1" xfId="2" applyFont="1" applyFill="1" applyBorder="1" applyAlignment="1">
      <alignment horizontal="center"/>
    </xf>
    <xf numFmtId="9" fontId="13" fillId="0" borderId="1" xfId="2" applyFont="1" applyBorder="1" applyAlignment="1">
      <alignment horizontal="right" vertical="center"/>
    </xf>
    <xf numFmtId="9" fontId="10" fillId="4" borderId="1" xfId="2" applyFont="1" applyFill="1" applyBorder="1" applyAlignment="1">
      <alignment horizontal="right" vertical="center"/>
    </xf>
    <xf numFmtId="9" fontId="10" fillId="4" borderId="1" xfId="2" applyFont="1" applyFill="1" applyBorder="1" applyAlignment="1">
      <alignment horizontal="center" vertical="center"/>
    </xf>
    <xf numFmtId="9" fontId="11" fillId="0" borderId="0" xfId="2" applyFont="1"/>
    <xf numFmtId="43" fontId="4" fillId="5" borderId="1" xfId="1" applyFont="1" applyFill="1" applyBorder="1" applyAlignment="1">
      <alignment vertical="center"/>
    </xf>
    <xf numFmtId="44" fontId="4" fillId="5" borderId="1" xfId="8" applyFont="1" applyFill="1" applyBorder="1" applyAlignment="1">
      <alignment vertical="center"/>
    </xf>
    <xf numFmtId="0" fontId="4" fillId="5" borderId="1" xfId="0" quotePrefix="1" applyFont="1" applyFill="1" applyBorder="1" applyAlignment="1">
      <alignment horizontal="center" vertical="center"/>
    </xf>
    <xf numFmtId="1" fontId="5" fillId="4" borderId="6" xfId="0" applyNumberFormat="1" applyFont="1" applyFill="1" applyBorder="1" applyAlignment="1" applyProtection="1">
      <alignment horizontal="center" vertical="center"/>
      <protection locked="0"/>
    </xf>
    <xf numFmtId="0" fontId="4" fillId="4" borderId="6" xfId="0" applyFont="1" applyFill="1" applyBorder="1" applyAlignment="1">
      <alignment horizontal="center" vertical="center" wrapText="1"/>
    </xf>
    <xf numFmtId="0" fontId="5" fillId="4" borderId="6" xfId="0" applyFont="1" applyFill="1" applyBorder="1"/>
    <xf numFmtId="43" fontId="4" fillId="4" borderId="6" xfId="1" applyFont="1" applyFill="1" applyBorder="1" applyAlignment="1">
      <alignment horizontal="center" vertical="center"/>
    </xf>
    <xf numFmtId="44" fontId="4" fillId="4" borderId="6" xfId="8" applyFont="1" applyFill="1" applyBorder="1" applyAlignment="1">
      <alignment horizontal="center" vertical="center"/>
    </xf>
    <xf numFmtId="44" fontId="5" fillId="4" borderId="6" xfId="8" applyFont="1" applyFill="1" applyBorder="1" applyAlignment="1">
      <alignment horizontal="center" vertical="center"/>
    </xf>
    <xf numFmtId="43" fontId="4" fillId="5" borderId="1" xfId="1" applyFont="1" applyFill="1" applyBorder="1"/>
    <xf numFmtId="44" fontId="4" fillId="5" borderId="1" xfId="8" applyFont="1" applyFill="1" applyBorder="1"/>
    <xf numFmtId="0" fontId="4" fillId="5" borderId="1" xfId="0" applyFont="1" applyFill="1" applyBorder="1" applyAlignment="1">
      <alignment horizontal="left" wrapText="1"/>
    </xf>
    <xf numFmtId="166" fontId="4" fillId="5" borderId="1" xfId="0" quotePrefix="1" applyNumberFormat="1" applyFont="1" applyFill="1" applyBorder="1" applyAlignment="1" applyProtection="1">
      <alignment horizontal="center" vertical="center"/>
      <protection locked="0"/>
    </xf>
    <xf numFmtId="0" fontId="11" fillId="5" borderId="1" xfId="0" applyFont="1" applyFill="1" applyBorder="1" applyAlignment="1">
      <alignment horizontal="center" vertical="center"/>
    </xf>
    <xf numFmtId="43" fontId="11" fillId="5" borderId="1" xfId="1" applyFont="1" applyFill="1" applyBorder="1" applyAlignment="1">
      <alignment vertical="center"/>
    </xf>
    <xf numFmtId="0" fontId="14" fillId="5" borderId="1" xfId="0" applyFont="1" applyFill="1" applyBorder="1" applyAlignment="1">
      <alignment horizontal="center" vertical="center" wrapText="1"/>
    </xf>
    <xf numFmtId="43" fontId="14" fillId="5" borderId="1" xfId="1" applyFont="1" applyFill="1" applyBorder="1" applyAlignment="1">
      <alignment vertical="center" wrapText="1"/>
    </xf>
    <xf numFmtId="44" fontId="14" fillId="5" borderId="1" xfId="8" applyFont="1" applyFill="1" applyBorder="1" applyAlignment="1">
      <alignment horizontal="right" vertical="center" wrapText="1"/>
    </xf>
    <xf numFmtId="44" fontId="13" fillId="5" borderId="1" xfId="8" applyFont="1" applyFill="1" applyBorder="1" applyAlignment="1">
      <alignment vertical="center" wrapText="1"/>
    </xf>
    <xf numFmtId="0" fontId="16" fillId="5" borderId="0" xfId="0" applyFont="1" applyFill="1"/>
    <xf numFmtId="0" fontId="13" fillId="5" borderId="1" xfId="0" applyFont="1" applyFill="1" applyBorder="1" applyAlignment="1">
      <alignment wrapText="1"/>
    </xf>
    <xf numFmtId="43" fontId="11" fillId="5" borderId="1" xfId="1" applyFont="1" applyFill="1" applyBorder="1"/>
    <xf numFmtId="44" fontId="11" fillId="5" borderId="1" xfId="8" applyFont="1" applyFill="1" applyBorder="1"/>
    <xf numFmtId="44" fontId="10" fillId="5" borderId="1" xfId="8" applyFont="1" applyFill="1" applyBorder="1" applyAlignment="1">
      <alignment wrapText="1"/>
    </xf>
    <xf numFmtId="0" fontId="13" fillId="5" borderId="0" xfId="0" applyFont="1" applyFill="1" applyAlignment="1">
      <alignment wrapText="1"/>
    </xf>
    <xf numFmtId="0" fontId="11" fillId="5" borderId="0" xfId="0" applyFont="1" applyFill="1" applyAlignment="1">
      <alignment horizontal="center" vertical="center"/>
    </xf>
    <xf numFmtId="43" fontId="11" fillId="5" borderId="0" xfId="1" applyFont="1" applyFill="1"/>
    <xf numFmtId="44" fontId="11" fillId="5" borderId="0" xfId="8" applyFont="1" applyFill="1"/>
    <xf numFmtId="44" fontId="10" fillId="5" borderId="2" xfId="8" applyFont="1" applyFill="1" applyBorder="1" applyAlignment="1">
      <alignment wrapText="1"/>
    </xf>
    <xf numFmtId="43" fontId="11" fillId="5" borderId="1" xfId="1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left" vertical="center" wrapText="1"/>
    </xf>
    <xf numFmtId="44" fontId="11" fillId="5" borderId="1" xfId="8" applyFont="1" applyFill="1" applyBorder="1" applyAlignment="1">
      <alignment vertical="center"/>
    </xf>
    <xf numFmtId="44" fontId="13" fillId="5" borderId="1" xfId="8" applyFont="1" applyFill="1" applyBorder="1" applyAlignment="1">
      <alignment horizontal="center" vertical="center"/>
    </xf>
    <xf numFmtId="2" fontId="11" fillId="5" borderId="0" xfId="0" applyNumberFormat="1" applyFont="1" applyFill="1"/>
    <xf numFmtId="0" fontId="11" fillId="5" borderId="1" xfId="0" applyFont="1" applyFill="1" applyBorder="1"/>
    <xf numFmtId="44" fontId="15" fillId="5" borderId="1" xfId="8" applyFont="1" applyFill="1" applyBorder="1"/>
    <xf numFmtId="43" fontId="13" fillId="5" borderId="1" xfId="1" applyFont="1" applyFill="1" applyBorder="1" applyAlignment="1">
      <alignment vertical="center" wrapText="1"/>
    </xf>
    <xf numFmtId="44" fontId="13" fillId="5" borderId="1" xfId="8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center" vertical="center" wrapText="1"/>
    </xf>
    <xf numFmtId="168" fontId="10" fillId="5" borderId="0" xfId="0" applyNumberFormat="1" applyFont="1" applyFill="1" applyAlignment="1">
      <alignment wrapText="1"/>
    </xf>
    <xf numFmtId="0" fontId="13" fillId="5" borderId="1" xfId="0" quotePrefix="1" applyFont="1" applyFill="1" applyBorder="1" applyAlignment="1">
      <alignment horizontal="center" vertical="center" wrapText="1"/>
    </xf>
    <xf numFmtId="0" fontId="11" fillId="5" borderId="1" xfId="0" quotePrefix="1" applyFont="1" applyFill="1" applyBorder="1" applyAlignment="1">
      <alignment horizontal="center" vertical="center"/>
    </xf>
    <xf numFmtId="43" fontId="13" fillId="5" borderId="1" xfId="1" applyFont="1" applyFill="1" applyBorder="1" applyAlignment="1">
      <alignment wrapText="1"/>
    </xf>
    <xf numFmtId="44" fontId="13" fillId="5" borderId="1" xfId="8" applyFont="1" applyFill="1" applyBorder="1" applyAlignment="1">
      <alignment wrapText="1"/>
    </xf>
    <xf numFmtId="0" fontId="13" fillId="5" borderId="0" xfId="0" applyFont="1" applyFill="1" applyAlignment="1">
      <alignment vertical="center" wrapText="1"/>
    </xf>
    <xf numFmtId="43" fontId="13" fillId="5" borderId="0" xfId="1" applyFont="1" applyFill="1" applyAlignment="1">
      <alignment vertical="center" wrapText="1"/>
    </xf>
    <xf numFmtId="44" fontId="13" fillId="5" borderId="0" xfId="8" applyFont="1" applyFill="1" applyAlignment="1">
      <alignment horizontal="right" vertical="center" wrapText="1"/>
    </xf>
    <xf numFmtId="44" fontId="13" fillId="5" borderId="0" xfId="8" applyFont="1" applyFill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43" fontId="13" fillId="5" borderId="1" xfId="1" applyFont="1" applyFill="1" applyBorder="1" applyAlignment="1">
      <alignment vertical="center"/>
    </xf>
    <xf numFmtId="44" fontId="13" fillId="5" borderId="1" xfId="8" applyFont="1" applyFill="1" applyBorder="1"/>
    <xf numFmtId="0" fontId="13" fillId="5" borderId="1" xfId="0" quotePrefix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44" fontId="4" fillId="0" borderId="0" xfId="8" applyFont="1" applyAlignment="1">
      <alignment vertical="center"/>
    </xf>
    <xf numFmtId="1" fontId="5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3" fontId="4" fillId="0" borderId="1" xfId="1" applyFont="1" applyFill="1" applyBorder="1"/>
    <xf numFmtId="44" fontId="4" fillId="0" borderId="1" xfId="8" applyFont="1" applyFill="1" applyBorder="1"/>
    <xf numFmtId="0" fontId="4" fillId="0" borderId="1" xfId="0" quotePrefix="1" applyFont="1" applyFill="1" applyBorder="1" applyAlignment="1">
      <alignment horizontal="center" vertical="center"/>
    </xf>
    <xf numFmtId="43" fontId="4" fillId="0" borderId="1" xfId="1" applyFont="1" applyFill="1" applyBorder="1" applyAlignment="1">
      <alignment vertical="center"/>
    </xf>
    <xf numFmtId="44" fontId="4" fillId="0" borderId="1" xfId="8" applyFont="1" applyFill="1" applyBorder="1" applyAlignment="1">
      <alignment vertical="center"/>
    </xf>
    <xf numFmtId="44" fontId="4" fillId="0" borderId="1" xfId="8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5" xfId="0" applyFont="1" applyFill="1" applyBorder="1" applyAlignment="1">
      <alignment vertical="center" wrapText="1"/>
    </xf>
    <xf numFmtId="43" fontId="4" fillId="0" borderId="5" xfId="1" applyFont="1" applyFill="1" applyBorder="1" applyAlignment="1">
      <alignment vertical="center"/>
    </xf>
    <xf numFmtId="44" fontId="11" fillId="0" borderId="0" xfId="0" applyNumberFormat="1" applyFont="1"/>
    <xf numFmtId="10" fontId="11" fillId="0" borderId="0" xfId="2" applyNumberFormat="1" applyFont="1"/>
    <xf numFmtId="0" fontId="5" fillId="0" borderId="0" xfId="0" applyFont="1" applyFill="1"/>
    <xf numFmtId="44" fontId="0" fillId="0" borderId="0" xfId="8" applyFont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44" fontId="4" fillId="0" borderId="0" xfId="8" applyFont="1" applyFill="1" applyAlignment="1">
      <alignment horizontal="left" vertical="center"/>
    </xf>
    <xf numFmtId="1" fontId="5" fillId="0" borderId="5" xfId="0" applyNumberFormat="1" applyFont="1" applyFill="1" applyBorder="1" applyAlignment="1" applyProtection="1">
      <alignment horizontal="center" vertical="center"/>
      <protection locked="0"/>
    </xf>
    <xf numFmtId="44" fontId="4" fillId="0" borderId="5" xfId="8" applyFont="1" applyFill="1" applyBorder="1" applyAlignment="1">
      <alignment vertical="center"/>
    </xf>
    <xf numFmtId="43" fontId="4" fillId="0" borderId="0" xfId="1" applyFont="1" applyAlignment="1">
      <alignment vertical="center"/>
    </xf>
    <xf numFmtId="170" fontId="4" fillId="0" borderId="0" xfId="1" applyNumberFormat="1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/>
    <xf numFmtId="44" fontId="11" fillId="0" borderId="0" xfId="8" applyFont="1" applyBorder="1"/>
    <xf numFmtId="44" fontId="15" fillId="0" borderId="0" xfId="8" applyFont="1" applyBorder="1" applyAlignment="1">
      <alignment horizontal="center"/>
    </xf>
    <xf numFmtId="44" fontId="4" fillId="5" borderId="0" xfId="8" applyFont="1" applyFill="1" applyAlignment="1">
      <alignment horizontal="left" vertical="center"/>
    </xf>
    <xf numFmtId="0" fontId="4" fillId="5" borderId="0" xfId="0" applyFont="1" applyFill="1" applyAlignment="1">
      <alignment horizontal="center"/>
    </xf>
    <xf numFmtId="0" fontId="4" fillId="5" borderId="0" xfId="0" applyFont="1" applyFill="1"/>
    <xf numFmtId="0" fontId="5" fillId="4" borderId="1" xfId="3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4" fontId="5" fillId="4" borderId="1" xfId="5" applyNumberFormat="1" applyFont="1" applyFill="1" applyBorder="1" applyAlignment="1">
      <alignment horizontal="center" vertical="center" wrapText="1"/>
    </xf>
    <xf numFmtId="43" fontId="5" fillId="4" borderId="1" xfId="1" applyFont="1" applyFill="1" applyBorder="1" applyAlignment="1">
      <alignment horizontal="center" vertical="center" wrapText="1"/>
    </xf>
    <xf numFmtId="44" fontId="5" fillId="4" borderId="1" xfId="8" applyFont="1" applyFill="1" applyBorder="1" applyAlignment="1">
      <alignment horizontal="center" vertical="center" wrapText="1"/>
    </xf>
    <xf numFmtId="0" fontId="5" fillId="4" borderId="1" xfId="3" applyFont="1" applyFill="1" applyBorder="1" applyAlignment="1">
      <alignment horizontal="center" vertical="center"/>
    </xf>
    <xf numFmtId="0" fontId="12" fillId="4" borderId="1" xfId="3" applyFont="1" applyFill="1" applyBorder="1" applyAlignment="1">
      <alignment horizontal="center" vertical="center" wrapText="1"/>
    </xf>
    <xf numFmtId="0" fontId="12" fillId="0" borderId="1" xfId="3" applyFont="1" applyBorder="1" applyAlignment="1">
      <alignment horizontal="left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1" xfId="3" applyFont="1" applyFill="1" applyBorder="1" applyAlignment="1">
      <alignment horizontal="center" vertical="center" wrapText="1"/>
    </xf>
    <xf numFmtId="44" fontId="10" fillId="4" borderId="6" xfId="8" applyFont="1" applyFill="1" applyBorder="1" applyAlignment="1">
      <alignment horizontal="center" vertical="center" wrapText="1"/>
    </xf>
    <xf numFmtId="44" fontId="10" fillId="4" borderId="5" xfId="8" applyFont="1" applyFill="1" applyBorder="1" applyAlignment="1">
      <alignment horizontal="center" vertical="center" wrapText="1"/>
    </xf>
    <xf numFmtId="43" fontId="10" fillId="4" borderId="1" xfId="1" applyFont="1" applyFill="1" applyBorder="1" applyAlignment="1">
      <alignment horizontal="center" vertical="center" wrapText="1"/>
    </xf>
    <xf numFmtId="44" fontId="10" fillId="4" borderId="1" xfId="8" applyFont="1" applyFill="1" applyBorder="1" applyAlignment="1">
      <alignment horizontal="center" vertical="center" wrapText="1"/>
    </xf>
    <xf numFmtId="4" fontId="10" fillId="4" borderId="1" xfId="1" applyNumberFormat="1" applyFont="1" applyFill="1" applyBorder="1" applyAlignment="1">
      <alignment horizontal="center" vertical="center" wrapText="1"/>
    </xf>
    <xf numFmtId="0" fontId="3" fillId="0" borderId="7" xfId="11" applyBorder="1" applyAlignment="1">
      <alignment horizontal="center" vertical="top" wrapText="1"/>
    </xf>
    <xf numFmtId="0" fontId="3" fillId="0" borderId="8" xfId="11" applyBorder="1" applyAlignment="1">
      <alignment horizontal="center" vertical="top" wrapText="1"/>
    </xf>
    <xf numFmtId="0" fontId="3" fillId="0" borderId="25" xfId="11" applyBorder="1" applyAlignment="1">
      <alignment horizontal="center" vertical="center" wrapText="1"/>
    </xf>
    <xf numFmtId="0" fontId="3" fillId="0" borderId="26" xfId="11" applyBorder="1" applyAlignment="1">
      <alignment horizontal="center" vertical="center" wrapText="1"/>
    </xf>
    <xf numFmtId="0" fontId="9" fillId="0" borderId="7" xfId="11" applyFont="1" applyBorder="1" applyAlignment="1">
      <alignment horizontal="left" vertical="center"/>
    </xf>
    <xf numFmtId="0" fontId="9" fillId="0" borderId="8" xfId="11" applyFont="1" applyBorder="1" applyAlignment="1">
      <alignment horizontal="left" vertical="center"/>
    </xf>
    <xf numFmtId="0" fontId="9" fillId="0" borderId="25" xfId="11" applyFont="1" applyBorder="1" applyAlignment="1">
      <alignment horizontal="left" vertical="center"/>
    </xf>
    <xf numFmtId="0" fontId="9" fillId="0" borderId="26" xfId="11" applyFont="1" applyBorder="1" applyAlignment="1">
      <alignment horizontal="left" vertical="center"/>
    </xf>
    <xf numFmtId="0" fontId="9" fillId="0" borderId="7" xfId="11" applyFont="1" applyBorder="1" applyAlignment="1">
      <alignment horizontal="justify" vertical="center" wrapText="1"/>
    </xf>
    <xf numFmtId="0" fontId="9" fillId="0" borderId="8" xfId="11" applyFont="1" applyBorder="1" applyAlignment="1">
      <alignment horizontal="justify" vertical="center"/>
    </xf>
    <xf numFmtId="0" fontId="9" fillId="0" borderId="25" xfId="11" applyFont="1" applyBorder="1" applyAlignment="1">
      <alignment horizontal="justify" vertical="center"/>
    </xf>
    <xf numFmtId="0" fontId="9" fillId="0" borderId="26" xfId="11" applyFont="1" applyBorder="1" applyAlignment="1">
      <alignment horizontal="justify" vertical="center"/>
    </xf>
    <xf numFmtId="0" fontId="8" fillId="0" borderId="7" xfId="11" applyFont="1" applyBorder="1" applyAlignment="1">
      <alignment horizontal="center" wrapText="1"/>
    </xf>
    <xf numFmtId="0" fontId="8" fillId="0" borderId="8" xfId="11" applyFont="1" applyBorder="1" applyAlignment="1">
      <alignment horizontal="center" wrapText="1"/>
    </xf>
    <xf numFmtId="0" fontId="8" fillId="0" borderId="9" xfId="11" applyFont="1" applyBorder="1" applyAlignment="1">
      <alignment horizontal="center" wrapText="1"/>
    </xf>
    <xf numFmtId="0" fontId="8" fillId="0" borderId="10" xfId="11" applyFont="1" applyBorder="1" applyAlignment="1">
      <alignment horizontal="center" wrapText="1"/>
    </xf>
    <xf numFmtId="0" fontId="7" fillId="0" borderId="11" xfId="11" applyFont="1" applyBorder="1" applyAlignment="1">
      <alignment horizontal="center" vertical="top" wrapText="1"/>
    </xf>
    <xf numFmtId="0" fontId="7" fillId="0" borderId="12" xfId="11" applyFont="1" applyBorder="1" applyAlignment="1">
      <alignment horizontal="center" vertical="top" wrapText="1"/>
    </xf>
    <xf numFmtId="0" fontId="7" fillId="0" borderId="11" xfId="11" applyFont="1" applyBorder="1" applyAlignment="1">
      <alignment horizontal="center" vertical="center" wrapText="1"/>
    </xf>
    <xf numFmtId="0" fontId="7" fillId="0" borderId="12" xfId="11" applyFont="1" applyBorder="1" applyAlignment="1">
      <alignment horizontal="center" vertical="center" wrapText="1"/>
    </xf>
    <xf numFmtId="0" fontId="9" fillId="10" borderId="7" xfId="11" applyFont="1" applyFill="1" applyBorder="1" applyAlignment="1">
      <alignment horizontal="left" vertical="center" wrapText="1"/>
    </xf>
    <xf numFmtId="0" fontId="9" fillId="10" borderId="8" xfId="11" applyFont="1" applyFill="1" applyBorder="1" applyAlignment="1">
      <alignment horizontal="left" vertical="center" wrapText="1"/>
    </xf>
    <xf numFmtId="0" fontId="9" fillId="10" borderId="21" xfId="11" applyFont="1" applyFill="1" applyBorder="1" applyAlignment="1">
      <alignment vertical="center" wrapText="1"/>
    </xf>
    <xf numFmtId="0" fontId="9" fillId="10" borderId="22" xfId="11" applyFont="1" applyFill="1" applyBorder="1" applyAlignment="1">
      <alignment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4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/>
    </xf>
    <xf numFmtId="0" fontId="11" fillId="5" borderId="3" xfId="0" applyFont="1" applyFill="1" applyBorder="1" applyAlignment="1">
      <alignment horizontal="left" wrapText="1"/>
    </xf>
    <xf numFmtId="0" fontId="11" fillId="5" borderId="2" xfId="0" applyFont="1" applyFill="1" applyBorder="1" applyAlignment="1">
      <alignment horizontal="left" wrapText="1"/>
    </xf>
    <xf numFmtId="0" fontId="11" fillId="5" borderId="4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center"/>
    </xf>
  </cellXfs>
  <cellStyles count="15">
    <cellStyle name="Moeda" xfId="8" builtinId="4"/>
    <cellStyle name="Moeda 2" xfId="6"/>
    <cellStyle name="Normal" xfId="0" builtinId="0"/>
    <cellStyle name="Normal 2" xfId="9"/>
    <cellStyle name="Normal 2 2" xfId="10"/>
    <cellStyle name="Normal 2 3" xfId="11"/>
    <cellStyle name="Normal_Relação de material" xfId="3"/>
    <cellStyle name="Porcentagem" xfId="2" builtinId="5"/>
    <cellStyle name="Porcentagem 2 2 2 2" xfId="12"/>
    <cellStyle name="Separador de milhares 2 2" xfId="14"/>
    <cellStyle name="Separador de milhares 2 3" xfId="5"/>
    <cellStyle name="Separador de milhares 2 3 2" xfId="13"/>
    <cellStyle name="Vírgula" xfId="1" builtinId="3"/>
    <cellStyle name="Vírgula 2" xfId="7"/>
    <cellStyle name="Vírgula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82643</xdr:rowOff>
    </xdr:from>
    <xdr:to>
      <xdr:col>2</xdr:col>
      <xdr:colOff>3008313</xdr:colOff>
      <xdr:row>6</xdr:row>
      <xdr:rowOff>7938</xdr:rowOff>
    </xdr:to>
    <xdr:pic>
      <xdr:nvPicPr>
        <xdr:cNvPr id="3" name="Picture 218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82643"/>
          <a:ext cx="4500563" cy="1068295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2</xdr:row>
      <xdr:rowOff>38100</xdr:rowOff>
    </xdr:from>
    <xdr:to>
      <xdr:col>2</xdr:col>
      <xdr:colOff>1495425</xdr:colOff>
      <xdr:row>3</xdr:row>
      <xdr:rowOff>676275</xdr:rowOff>
    </xdr:to>
    <xdr:pic>
      <xdr:nvPicPr>
        <xdr:cNvPr id="2" name="Picture 218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428625"/>
          <a:ext cx="495300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187.17.2.135/orse/composicao.asp?font_sg_fonte=SINAPI&amp;serv_nr_codigo=96135&amp;peri_nr_ano=2017&amp;peri_nr_mes=10&amp;peri_nr_ordem=1" TargetMode="External"/><Relationship Id="rId3" Type="http://schemas.openxmlformats.org/officeDocument/2006/relationships/hyperlink" Target="http://187.17.2.135/orse/composicao.asp?font_sg_fonte=ORSE&amp;serv_nr_codigo=2497&amp;peri_nr_ano=2017&amp;peri_nr_mes=6&amp;peri_nr_ordem=1" TargetMode="External"/><Relationship Id="rId7" Type="http://schemas.openxmlformats.org/officeDocument/2006/relationships/hyperlink" Target="http://187.17.2.135/orse/composicao.asp?font_sg_fonte=ORSE&amp;serv_nr_codigo=9966&amp;peri_nr_ano=2017&amp;peri_nr_mes=8&amp;peri_nr_ordem=1" TargetMode="External"/><Relationship Id="rId2" Type="http://schemas.openxmlformats.org/officeDocument/2006/relationships/hyperlink" Target="http://187.17.2.135/orse/composicao.asp?font_sg_fonte=ORSE&amp;serv_nr_codigo=2497&amp;peri_nr_ano=2017&amp;peri_nr_mes=6&amp;peri_nr_ordem=1" TargetMode="External"/><Relationship Id="rId1" Type="http://schemas.openxmlformats.org/officeDocument/2006/relationships/hyperlink" Target="http://187.17.2.135/orse/composicao.asp?font_sg_fonte=ORSE&amp;serv_nr_codigo=2657&amp;peri_nr_ano=2017&amp;peri_nr_mes=6&amp;peri_nr_ordem=1" TargetMode="External"/><Relationship Id="rId6" Type="http://schemas.openxmlformats.org/officeDocument/2006/relationships/hyperlink" Target="http://187.17.2.135/orse/composicao.asp?font_sg_fonte=SINAPI&amp;serv_nr_codigo=94998&amp;peri_nr_ano=2017&amp;peri_nr_mes=6&amp;peri_nr_ordem=1" TargetMode="External"/><Relationship Id="rId5" Type="http://schemas.openxmlformats.org/officeDocument/2006/relationships/hyperlink" Target="http://187.17.2.135/orse/composicao.asp?font_sg_fonte=ORSE&amp;serv_nr_codigo=126&amp;peri_nr_ano=2017&amp;peri_nr_mes=6&amp;peri_nr_ordem=1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187.17.2.135/orse/composicao.asp?font_sg_fonte=ORSE&amp;serv_nr_codigo=2660&amp;peri_nr_ano=2017&amp;peri_nr_mes=6&amp;peri_nr_ordem=1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25"/>
  <sheetViews>
    <sheetView topLeftCell="A208" zoomScale="85" zoomScaleNormal="85" workbookViewId="0">
      <selection activeCell="C227" sqref="C227"/>
    </sheetView>
  </sheetViews>
  <sheetFormatPr defaultRowHeight="15" x14ac:dyDescent="0.25"/>
  <cols>
    <col min="1" max="1" width="6" style="38" bestFit="1" customWidth="1"/>
    <col min="2" max="2" width="17.7109375" style="39" bestFit="1" customWidth="1"/>
    <col min="3" max="3" width="102.28515625" style="1" customWidth="1"/>
    <col min="4" max="4" width="6.42578125" style="39" bestFit="1" customWidth="1"/>
    <col min="5" max="5" width="10" style="40" bestFit="1" customWidth="1"/>
    <col min="6" max="6" width="19" style="179" bestFit="1" customWidth="1"/>
    <col min="7" max="7" width="15.140625" style="41" bestFit="1" customWidth="1"/>
    <col min="8" max="8" width="20.28515625" style="202" customWidth="1"/>
    <col min="9" max="9" width="9.140625" style="199"/>
    <col min="10" max="13" width="9.140625" style="192"/>
    <col min="14" max="14" width="7.42578125" style="192" bestFit="1" customWidth="1"/>
    <col min="15" max="16384" width="9.140625" style="192"/>
  </cols>
  <sheetData>
    <row r="3" spans="1:8" x14ac:dyDescent="0.25">
      <c r="E3" s="39"/>
    </row>
    <row r="8" spans="1:8" x14ac:dyDescent="0.25">
      <c r="A8" s="215" t="s">
        <v>0</v>
      </c>
      <c r="B8" s="215"/>
      <c r="C8" s="215"/>
      <c r="D8" s="215"/>
      <c r="E8" s="215"/>
      <c r="F8" s="215"/>
      <c r="G8" s="215"/>
      <c r="H8" s="203"/>
    </row>
    <row r="9" spans="1:8" x14ac:dyDescent="0.25">
      <c r="A9" s="220" t="s">
        <v>1</v>
      </c>
      <c r="B9" s="220"/>
      <c r="C9" s="220"/>
      <c r="D9" s="220"/>
      <c r="E9" s="220"/>
      <c r="F9" s="220"/>
      <c r="G9" s="220"/>
      <c r="H9" s="203"/>
    </row>
    <row r="10" spans="1:8" x14ac:dyDescent="0.25">
      <c r="A10" s="216" t="s">
        <v>2</v>
      </c>
      <c r="B10" s="216" t="s">
        <v>3</v>
      </c>
      <c r="C10" s="215" t="s">
        <v>4</v>
      </c>
      <c r="D10" s="217" t="s">
        <v>5</v>
      </c>
      <c r="E10" s="218" t="s">
        <v>6</v>
      </c>
      <c r="F10" s="219" t="s">
        <v>7</v>
      </c>
      <c r="G10" s="219" t="s">
        <v>8</v>
      </c>
      <c r="H10" s="203"/>
    </row>
    <row r="11" spans="1:8" x14ac:dyDescent="0.25">
      <c r="A11" s="216"/>
      <c r="B11" s="216"/>
      <c r="C11" s="215"/>
      <c r="D11" s="217"/>
      <c r="E11" s="218"/>
      <c r="F11" s="219"/>
      <c r="G11" s="219"/>
      <c r="H11" s="203"/>
    </row>
    <row r="12" spans="1:8" x14ac:dyDescent="0.25">
      <c r="A12" s="4" t="s">
        <v>9</v>
      </c>
      <c r="B12" s="5"/>
      <c r="C12" s="6" t="s">
        <v>10</v>
      </c>
      <c r="D12" s="7"/>
      <c r="E12" s="8"/>
      <c r="F12" s="9"/>
      <c r="G12" s="9">
        <f>SUM(G13:G23)</f>
        <v>12463.643499999998</v>
      </c>
      <c r="H12" s="203"/>
    </row>
    <row r="13" spans="1:8" ht="30" x14ac:dyDescent="0.25">
      <c r="A13" s="14" t="s">
        <v>11</v>
      </c>
      <c r="B13" s="12" t="s">
        <v>12</v>
      </c>
      <c r="C13" s="42" t="s">
        <v>650</v>
      </c>
      <c r="D13" s="3" t="s">
        <v>13</v>
      </c>
      <c r="E13" s="11">
        <v>1</v>
      </c>
      <c r="F13" s="15">
        <f>'Composições do IFPB'!G68</f>
        <v>2177.2599999999998</v>
      </c>
      <c r="G13" s="15">
        <f>E13*F13</f>
        <v>2177.2599999999998</v>
      </c>
      <c r="H13" s="203"/>
    </row>
    <row r="14" spans="1:8" ht="30" x14ac:dyDescent="0.25">
      <c r="A14" s="14" t="s">
        <v>14</v>
      </c>
      <c r="B14" s="12" t="s">
        <v>686</v>
      </c>
      <c r="C14" s="42" t="s">
        <v>687</v>
      </c>
      <c r="D14" s="10" t="s">
        <v>17</v>
      </c>
      <c r="E14" s="11">
        <v>6.25</v>
      </c>
      <c r="F14" s="15">
        <v>114.39</v>
      </c>
      <c r="G14" s="15">
        <f t="shared" ref="G14:G23" si="0">E14*F14</f>
        <v>714.9375</v>
      </c>
      <c r="H14" s="203"/>
    </row>
    <row r="15" spans="1:8" x14ac:dyDescent="0.25">
      <c r="A15" s="14" t="s">
        <v>18</v>
      </c>
      <c r="B15" s="10" t="s">
        <v>15</v>
      </c>
      <c r="C15" s="13" t="s">
        <v>16</v>
      </c>
      <c r="D15" s="10" t="s">
        <v>17</v>
      </c>
      <c r="E15" s="11">
        <v>6.25</v>
      </c>
      <c r="F15" s="15">
        <v>4.16</v>
      </c>
      <c r="G15" s="15">
        <f t="shared" si="0"/>
        <v>26</v>
      </c>
      <c r="H15" s="203"/>
    </row>
    <row r="16" spans="1:8" x14ac:dyDescent="0.25">
      <c r="A16" s="14" t="s">
        <v>21</v>
      </c>
      <c r="B16" s="10" t="s">
        <v>19</v>
      </c>
      <c r="C16" s="58" t="s">
        <v>20</v>
      </c>
      <c r="D16" s="10" t="s">
        <v>17</v>
      </c>
      <c r="E16" s="11">
        <v>120</v>
      </c>
      <c r="F16" s="15">
        <v>7.06</v>
      </c>
      <c r="G16" s="15">
        <f t="shared" si="0"/>
        <v>847.19999999999993</v>
      </c>
      <c r="H16" s="203"/>
    </row>
    <row r="17" spans="1:9" ht="30" x14ac:dyDescent="0.25">
      <c r="A17" s="14" t="s">
        <v>24</v>
      </c>
      <c r="B17" s="3" t="s">
        <v>22</v>
      </c>
      <c r="C17" s="13" t="s">
        <v>23</v>
      </c>
      <c r="D17" s="10" t="s">
        <v>17</v>
      </c>
      <c r="E17" s="11">
        <v>75</v>
      </c>
      <c r="F17" s="15">
        <v>8.1199999999999992</v>
      </c>
      <c r="G17" s="15">
        <f t="shared" si="0"/>
        <v>608.99999999999989</v>
      </c>
      <c r="H17" s="203"/>
    </row>
    <row r="18" spans="1:9" x14ac:dyDescent="0.25">
      <c r="A18" s="14" t="s">
        <v>27</v>
      </c>
      <c r="B18" s="3" t="s">
        <v>25</v>
      </c>
      <c r="C18" s="58" t="s">
        <v>26</v>
      </c>
      <c r="D18" s="10" t="s">
        <v>17</v>
      </c>
      <c r="E18" s="11">
        <v>4.5</v>
      </c>
      <c r="F18" s="15">
        <v>313.32</v>
      </c>
      <c r="G18" s="15">
        <f t="shared" si="0"/>
        <v>1409.94</v>
      </c>
      <c r="H18" s="203"/>
    </row>
    <row r="19" spans="1:9" x14ac:dyDescent="0.25">
      <c r="A19" s="14" t="s">
        <v>30</v>
      </c>
      <c r="B19" s="12" t="s">
        <v>28</v>
      </c>
      <c r="C19" s="13" t="s">
        <v>29</v>
      </c>
      <c r="D19" s="10" t="s">
        <v>17</v>
      </c>
      <c r="E19" s="11">
        <v>61</v>
      </c>
      <c r="F19" s="15">
        <v>42.05</v>
      </c>
      <c r="G19" s="15">
        <f t="shared" si="0"/>
        <v>2565.0499999999997</v>
      </c>
      <c r="H19" s="203"/>
    </row>
    <row r="20" spans="1:9" x14ac:dyDescent="0.25">
      <c r="A20" s="14" t="s">
        <v>32</v>
      </c>
      <c r="B20" s="12" t="s">
        <v>34</v>
      </c>
      <c r="C20" s="13" t="s">
        <v>35</v>
      </c>
      <c r="D20" s="10" t="s">
        <v>17</v>
      </c>
      <c r="E20" s="11">
        <v>5</v>
      </c>
      <c r="F20" s="15">
        <v>17.399999999999999</v>
      </c>
      <c r="G20" s="15">
        <f t="shared" si="0"/>
        <v>87</v>
      </c>
      <c r="H20" s="203"/>
    </row>
    <row r="21" spans="1:9" x14ac:dyDescent="0.25">
      <c r="A21" s="14" t="s">
        <v>33</v>
      </c>
      <c r="B21" s="12" t="s">
        <v>693</v>
      </c>
      <c r="C21" s="13" t="s">
        <v>692</v>
      </c>
      <c r="D21" s="10" t="s">
        <v>17</v>
      </c>
      <c r="E21" s="11">
        <v>10</v>
      </c>
      <c r="F21" s="15">
        <v>3.53</v>
      </c>
      <c r="G21" s="15">
        <f t="shared" si="0"/>
        <v>35.299999999999997</v>
      </c>
      <c r="H21" s="203"/>
    </row>
    <row r="22" spans="1:9" s="214" customFormat="1" x14ac:dyDescent="0.25">
      <c r="A22" s="14" t="s">
        <v>694</v>
      </c>
      <c r="B22" s="12" t="s">
        <v>697</v>
      </c>
      <c r="C22" s="13" t="s">
        <v>696</v>
      </c>
      <c r="D22" s="10" t="s">
        <v>17</v>
      </c>
      <c r="E22" s="11">
        <v>13</v>
      </c>
      <c r="F22" s="15">
        <f>'Composições do IFPB'!G61</f>
        <v>21.272000000000002</v>
      </c>
      <c r="G22" s="15">
        <f>E22*F22</f>
        <v>276.536</v>
      </c>
      <c r="H22" s="212"/>
      <c r="I22" s="213"/>
    </row>
    <row r="23" spans="1:9" x14ac:dyDescent="0.25">
      <c r="A23" s="14" t="s">
        <v>695</v>
      </c>
      <c r="B23" s="10" t="s">
        <v>36</v>
      </c>
      <c r="C23" s="13" t="s">
        <v>37</v>
      </c>
      <c r="D23" s="10" t="s">
        <v>17</v>
      </c>
      <c r="E23" s="11">
        <v>82</v>
      </c>
      <c r="F23" s="15">
        <v>45.31</v>
      </c>
      <c r="G23" s="15">
        <f t="shared" si="0"/>
        <v>3715.42</v>
      </c>
      <c r="H23" s="203"/>
    </row>
    <row r="24" spans="1:9" x14ac:dyDescent="0.25">
      <c r="A24" s="4" t="s">
        <v>38</v>
      </c>
      <c r="B24" s="5"/>
      <c r="C24" s="6" t="s">
        <v>39</v>
      </c>
      <c r="D24" s="7"/>
      <c r="E24" s="8"/>
      <c r="F24" s="9"/>
      <c r="G24" s="9">
        <f>SUM(G25:G30)</f>
        <v>5084.4789999999994</v>
      </c>
      <c r="H24" s="203"/>
    </row>
    <row r="25" spans="1:9" x14ac:dyDescent="0.25">
      <c r="A25" s="14" t="s">
        <v>40</v>
      </c>
      <c r="B25" s="10" t="s">
        <v>41</v>
      </c>
      <c r="C25" s="58" t="s">
        <v>42</v>
      </c>
      <c r="D25" s="10" t="s">
        <v>31</v>
      </c>
      <c r="E25" s="11">
        <v>56</v>
      </c>
      <c r="F25" s="15">
        <v>35.369999999999997</v>
      </c>
      <c r="G25" s="15">
        <f>E25*F25</f>
        <v>1980.7199999999998</v>
      </c>
      <c r="H25" s="203"/>
    </row>
    <row r="26" spans="1:9" x14ac:dyDescent="0.25">
      <c r="A26" s="14" t="s">
        <v>43</v>
      </c>
      <c r="B26" s="10" t="s">
        <v>44</v>
      </c>
      <c r="C26" s="58" t="s">
        <v>45</v>
      </c>
      <c r="D26" s="10" t="s">
        <v>31</v>
      </c>
      <c r="E26" s="11">
        <v>103</v>
      </c>
      <c r="F26" s="15">
        <v>16.63</v>
      </c>
      <c r="G26" s="15">
        <f t="shared" ref="G26:G30" si="1">E26*F26</f>
        <v>1712.8899999999999</v>
      </c>
      <c r="H26" s="203"/>
    </row>
    <row r="27" spans="1:9" x14ac:dyDescent="0.25">
      <c r="A27" s="14" t="s">
        <v>46</v>
      </c>
      <c r="B27" s="10" t="s">
        <v>47</v>
      </c>
      <c r="C27" s="58" t="s">
        <v>48</v>
      </c>
      <c r="D27" s="10" t="s">
        <v>31</v>
      </c>
      <c r="E27" s="11">
        <v>11.5</v>
      </c>
      <c r="F27" s="15">
        <v>17.690000000000001</v>
      </c>
      <c r="G27" s="15">
        <f t="shared" si="1"/>
        <v>203.435</v>
      </c>
      <c r="H27" s="203"/>
    </row>
    <row r="28" spans="1:9" x14ac:dyDescent="0.25">
      <c r="A28" s="14" t="s">
        <v>49</v>
      </c>
      <c r="B28" s="3" t="s">
        <v>50</v>
      </c>
      <c r="C28" s="58" t="s">
        <v>51</v>
      </c>
      <c r="D28" s="10" t="s">
        <v>31</v>
      </c>
      <c r="E28" s="11">
        <v>14</v>
      </c>
      <c r="F28" s="15">
        <v>67.2</v>
      </c>
      <c r="G28" s="15">
        <f t="shared" si="1"/>
        <v>940.80000000000007</v>
      </c>
      <c r="H28" s="203"/>
    </row>
    <row r="29" spans="1:9" ht="14.25" customHeight="1" x14ac:dyDescent="0.25">
      <c r="A29" s="14" t="s">
        <v>52</v>
      </c>
      <c r="B29" s="3" t="s">
        <v>53</v>
      </c>
      <c r="C29" s="13" t="s">
        <v>54</v>
      </c>
      <c r="D29" s="10" t="s">
        <v>31</v>
      </c>
      <c r="E29" s="11">
        <v>0.3</v>
      </c>
      <c r="F29" s="15">
        <v>105.78</v>
      </c>
      <c r="G29" s="15">
        <f t="shared" si="1"/>
        <v>31.733999999999998</v>
      </c>
      <c r="H29" s="203"/>
    </row>
    <row r="30" spans="1:9" ht="14.25" customHeight="1" x14ac:dyDescent="0.25">
      <c r="A30" s="14" t="s">
        <v>55</v>
      </c>
      <c r="B30" s="3" t="s">
        <v>56</v>
      </c>
      <c r="C30" s="42" t="s">
        <v>57</v>
      </c>
      <c r="D30" s="10" t="s">
        <v>17</v>
      </c>
      <c r="E30" s="11">
        <v>5</v>
      </c>
      <c r="F30" s="15">
        <v>42.98</v>
      </c>
      <c r="G30" s="15">
        <f t="shared" si="1"/>
        <v>214.89999999999998</v>
      </c>
      <c r="H30" s="203"/>
    </row>
    <row r="31" spans="1:9" x14ac:dyDescent="0.25">
      <c r="A31" s="4" t="s">
        <v>58</v>
      </c>
      <c r="B31" s="22" t="s">
        <v>59</v>
      </c>
      <c r="C31" s="43" t="s">
        <v>60</v>
      </c>
      <c r="D31" s="37"/>
      <c r="E31" s="44"/>
      <c r="F31" s="45"/>
      <c r="G31" s="9">
        <f>SUM(G32:G38)</f>
        <v>4049.7710659999998</v>
      </c>
      <c r="H31" s="203"/>
    </row>
    <row r="32" spans="1:9" x14ac:dyDescent="0.25">
      <c r="A32" s="14" t="s">
        <v>61</v>
      </c>
      <c r="B32" s="3" t="s">
        <v>62</v>
      </c>
      <c r="C32" s="58" t="s">
        <v>63</v>
      </c>
      <c r="D32" s="12" t="s">
        <v>31</v>
      </c>
      <c r="E32" s="11">
        <v>4.5</v>
      </c>
      <c r="F32" s="15">
        <v>296.33999999999997</v>
      </c>
      <c r="G32" s="15">
        <f>E32*F32</f>
        <v>1333.53</v>
      </c>
      <c r="H32" s="203"/>
    </row>
    <row r="33" spans="1:8" ht="19.5" customHeight="1" x14ac:dyDescent="0.25">
      <c r="A33" s="14" t="s">
        <v>64</v>
      </c>
      <c r="B33" s="3" t="s">
        <v>65</v>
      </c>
      <c r="C33" s="13" t="s">
        <v>66</v>
      </c>
      <c r="D33" s="12" t="s">
        <v>67</v>
      </c>
      <c r="E33" s="11">
        <v>28.5</v>
      </c>
      <c r="F33" s="15">
        <v>26.11</v>
      </c>
      <c r="G33" s="15">
        <f t="shared" ref="G33:G38" si="2">E33*F33</f>
        <v>744.13499999999999</v>
      </c>
      <c r="H33" s="203"/>
    </row>
    <row r="34" spans="1:8" ht="30" x14ac:dyDescent="0.25">
      <c r="A34" s="14" t="s">
        <v>68</v>
      </c>
      <c r="B34" s="3" t="s">
        <v>69</v>
      </c>
      <c r="C34" s="13" t="s">
        <v>70</v>
      </c>
      <c r="D34" s="12" t="s">
        <v>71</v>
      </c>
      <c r="E34" s="11">
        <v>15</v>
      </c>
      <c r="F34" s="15">
        <v>9.84</v>
      </c>
      <c r="G34" s="15">
        <f t="shared" si="2"/>
        <v>147.6</v>
      </c>
      <c r="H34" s="203"/>
    </row>
    <row r="35" spans="1:8" ht="15.75" customHeight="1" x14ac:dyDescent="0.25">
      <c r="A35" s="14" t="s">
        <v>72</v>
      </c>
      <c r="B35" s="3" t="s">
        <v>73</v>
      </c>
      <c r="C35" s="13" t="s">
        <v>74</v>
      </c>
      <c r="D35" s="12" t="s">
        <v>71</v>
      </c>
      <c r="E35" s="11">
        <v>15</v>
      </c>
      <c r="F35" s="15">
        <v>5.74</v>
      </c>
      <c r="G35" s="15">
        <f t="shared" si="2"/>
        <v>86.100000000000009</v>
      </c>
      <c r="H35" s="203"/>
    </row>
    <row r="36" spans="1:8" ht="30" x14ac:dyDescent="0.25">
      <c r="A36" s="14" t="s">
        <v>75</v>
      </c>
      <c r="B36" s="3" t="s">
        <v>76</v>
      </c>
      <c r="C36" s="13" t="s">
        <v>77</v>
      </c>
      <c r="D36" s="12" t="s">
        <v>71</v>
      </c>
      <c r="E36" s="11">
        <v>81</v>
      </c>
      <c r="F36" s="15">
        <v>6.79</v>
      </c>
      <c r="G36" s="15">
        <f t="shared" si="2"/>
        <v>549.99</v>
      </c>
      <c r="H36" s="203"/>
    </row>
    <row r="37" spans="1:8" x14ac:dyDescent="0.25">
      <c r="A37" s="14" t="s">
        <v>78</v>
      </c>
      <c r="B37" s="3" t="s">
        <v>79</v>
      </c>
      <c r="C37" s="13" t="s">
        <v>80</v>
      </c>
      <c r="D37" s="12" t="s">
        <v>71</v>
      </c>
      <c r="E37" s="11">
        <v>81</v>
      </c>
      <c r="F37" s="15">
        <v>4.9000000000000004</v>
      </c>
      <c r="G37" s="15">
        <f t="shared" si="2"/>
        <v>396.90000000000003</v>
      </c>
      <c r="H37" s="203"/>
    </row>
    <row r="38" spans="1:8" ht="15.75" customHeight="1" x14ac:dyDescent="0.25">
      <c r="A38" s="14" t="s">
        <v>81</v>
      </c>
      <c r="B38" s="3" t="s">
        <v>82</v>
      </c>
      <c r="C38" s="19" t="s">
        <v>83</v>
      </c>
      <c r="D38" s="12" t="s">
        <v>17</v>
      </c>
      <c r="E38" s="11">
        <v>11.5</v>
      </c>
      <c r="F38" s="15">
        <f>'Composições do IFPB'!G11</f>
        <v>68.827483999999998</v>
      </c>
      <c r="G38" s="15">
        <f t="shared" si="2"/>
        <v>791.51606600000002</v>
      </c>
      <c r="H38" s="203"/>
    </row>
    <row r="39" spans="1:8" x14ac:dyDescent="0.25">
      <c r="A39" s="4" t="s">
        <v>84</v>
      </c>
      <c r="B39" s="16"/>
      <c r="C39" s="17" t="s">
        <v>85</v>
      </c>
      <c r="D39" s="18"/>
      <c r="E39" s="8"/>
      <c r="F39" s="9"/>
      <c r="G39" s="9">
        <f>SUM(G40:G45)</f>
        <v>3342.1350000000002</v>
      </c>
      <c r="H39" s="203"/>
    </row>
    <row r="40" spans="1:8" x14ac:dyDescent="0.25">
      <c r="A40" s="14" t="s">
        <v>86</v>
      </c>
      <c r="B40" s="3" t="s">
        <v>87</v>
      </c>
      <c r="C40" s="19" t="s">
        <v>88</v>
      </c>
      <c r="D40" s="12" t="s">
        <v>31</v>
      </c>
      <c r="E40" s="11">
        <v>2.5</v>
      </c>
      <c r="F40" s="15">
        <v>410.13</v>
      </c>
      <c r="G40" s="15">
        <f>E40*F40</f>
        <v>1025.325</v>
      </c>
      <c r="H40" s="203"/>
    </row>
    <row r="41" spans="1:8" ht="30" x14ac:dyDescent="0.25">
      <c r="A41" s="14" t="s">
        <v>89</v>
      </c>
      <c r="B41" s="3" t="s">
        <v>688</v>
      </c>
      <c r="C41" s="13" t="s">
        <v>689</v>
      </c>
      <c r="D41" s="12" t="s">
        <v>17</v>
      </c>
      <c r="E41" s="11">
        <v>17</v>
      </c>
      <c r="F41" s="15">
        <v>51.61</v>
      </c>
      <c r="G41" s="15">
        <f t="shared" ref="G41:G45" si="3">E41*F41</f>
        <v>877.37</v>
      </c>
      <c r="H41" s="203"/>
    </row>
    <row r="42" spans="1:8" ht="30" x14ac:dyDescent="0.25">
      <c r="A42" s="14" t="s">
        <v>90</v>
      </c>
      <c r="B42" s="3" t="s">
        <v>91</v>
      </c>
      <c r="C42" s="19" t="s">
        <v>92</v>
      </c>
      <c r="D42" s="12" t="s">
        <v>71</v>
      </c>
      <c r="E42" s="11">
        <v>50</v>
      </c>
      <c r="F42" s="15">
        <v>8.32</v>
      </c>
      <c r="G42" s="15">
        <f t="shared" si="3"/>
        <v>416</v>
      </c>
      <c r="H42" s="203"/>
    </row>
    <row r="43" spans="1:8" ht="30" x14ac:dyDescent="0.25">
      <c r="A43" s="14" t="s">
        <v>93</v>
      </c>
      <c r="B43" s="3" t="s">
        <v>94</v>
      </c>
      <c r="C43" s="19" t="s">
        <v>95</v>
      </c>
      <c r="D43" s="12" t="s">
        <v>71</v>
      </c>
      <c r="E43" s="11">
        <v>34.5</v>
      </c>
      <c r="F43" s="15">
        <v>8.18</v>
      </c>
      <c r="G43" s="15">
        <f t="shared" si="3"/>
        <v>282.20999999999998</v>
      </c>
      <c r="H43" s="203"/>
    </row>
    <row r="44" spans="1:8" ht="18.75" customHeight="1" x14ac:dyDescent="0.25">
      <c r="A44" s="14" t="s">
        <v>96</v>
      </c>
      <c r="B44" s="3" t="s">
        <v>73</v>
      </c>
      <c r="C44" s="13" t="s">
        <v>97</v>
      </c>
      <c r="D44" s="12" t="s">
        <v>71</v>
      </c>
      <c r="E44" s="11">
        <v>34.5</v>
      </c>
      <c r="F44" s="15">
        <v>5.74</v>
      </c>
      <c r="G44" s="15">
        <f t="shared" si="3"/>
        <v>198.03</v>
      </c>
      <c r="H44" s="203"/>
    </row>
    <row r="45" spans="1:8" ht="30" x14ac:dyDescent="0.25">
      <c r="A45" s="14" t="s">
        <v>98</v>
      </c>
      <c r="B45" s="3" t="s">
        <v>76</v>
      </c>
      <c r="C45" s="19" t="s">
        <v>99</v>
      </c>
      <c r="D45" s="12" t="s">
        <v>71</v>
      </c>
      <c r="E45" s="11">
        <v>80</v>
      </c>
      <c r="F45" s="15">
        <v>6.79</v>
      </c>
      <c r="G45" s="15">
        <f t="shared" si="3"/>
        <v>543.20000000000005</v>
      </c>
      <c r="H45" s="203"/>
    </row>
    <row r="46" spans="1:8" x14ac:dyDescent="0.25">
      <c r="A46" s="4" t="s">
        <v>100</v>
      </c>
      <c r="B46" s="16"/>
      <c r="C46" s="17" t="s">
        <v>101</v>
      </c>
      <c r="D46" s="18"/>
      <c r="E46" s="8"/>
      <c r="F46" s="9"/>
      <c r="G46" s="9">
        <f>SUM(G47:G51)</f>
        <v>6699.0249999999996</v>
      </c>
      <c r="H46" s="203"/>
    </row>
    <row r="47" spans="1:8" ht="30" x14ac:dyDescent="0.25">
      <c r="A47" s="14" t="s">
        <v>102</v>
      </c>
      <c r="B47" s="3" t="s">
        <v>56</v>
      </c>
      <c r="C47" s="42" t="s">
        <v>57</v>
      </c>
      <c r="D47" s="12" t="s">
        <v>17</v>
      </c>
      <c r="E47" s="11">
        <v>122</v>
      </c>
      <c r="F47" s="15">
        <v>42.98</v>
      </c>
      <c r="G47" s="15">
        <f>E47*F47</f>
        <v>5243.5599999999995</v>
      </c>
      <c r="H47" s="203"/>
    </row>
    <row r="48" spans="1:8" x14ac:dyDescent="0.25">
      <c r="A48" s="14" t="s">
        <v>103</v>
      </c>
      <c r="B48" s="3" t="s">
        <v>105</v>
      </c>
      <c r="C48" s="19" t="s">
        <v>106</v>
      </c>
      <c r="D48" s="12" t="s">
        <v>67</v>
      </c>
      <c r="E48" s="11">
        <v>8.5</v>
      </c>
      <c r="F48" s="15">
        <v>23.91</v>
      </c>
      <c r="G48" s="15">
        <f t="shared" ref="G48:G50" si="4">E48*F48</f>
        <v>203.23500000000001</v>
      </c>
      <c r="H48" s="203"/>
    </row>
    <row r="49" spans="1:9" x14ac:dyDescent="0.25">
      <c r="A49" s="14" t="s">
        <v>104</v>
      </c>
      <c r="B49" s="3" t="s">
        <v>108</v>
      </c>
      <c r="C49" s="19" t="s">
        <v>109</v>
      </c>
      <c r="D49" s="12" t="s">
        <v>67</v>
      </c>
      <c r="E49" s="11">
        <v>8.5</v>
      </c>
      <c r="F49" s="15">
        <v>18.62</v>
      </c>
      <c r="G49" s="15">
        <f t="shared" si="4"/>
        <v>158.27000000000001</v>
      </c>
      <c r="H49" s="203"/>
    </row>
    <row r="50" spans="1:9" x14ac:dyDescent="0.25">
      <c r="A50" s="14" t="s">
        <v>107</v>
      </c>
      <c r="B50" s="3" t="s">
        <v>111</v>
      </c>
      <c r="C50" s="19" t="s">
        <v>112</v>
      </c>
      <c r="D50" s="12" t="s">
        <v>17</v>
      </c>
      <c r="E50" s="11">
        <v>7</v>
      </c>
      <c r="F50" s="15">
        <v>103.08</v>
      </c>
      <c r="G50" s="15">
        <f t="shared" si="4"/>
        <v>721.56</v>
      </c>
      <c r="H50" s="203"/>
    </row>
    <row r="51" spans="1:9" x14ac:dyDescent="0.25">
      <c r="A51" s="14" t="s">
        <v>110</v>
      </c>
      <c r="B51" s="3" t="s">
        <v>113</v>
      </c>
      <c r="C51" s="19" t="s">
        <v>114</v>
      </c>
      <c r="D51" s="12" t="s">
        <v>67</v>
      </c>
      <c r="E51" s="11">
        <v>28</v>
      </c>
      <c r="F51" s="15">
        <v>13.3</v>
      </c>
      <c r="G51" s="15">
        <f t="shared" ref="G51" si="5">E51*F51</f>
        <v>372.40000000000003</v>
      </c>
      <c r="H51" s="203"/>
    </row>
    <row r="52" spans="1:9" x14ac:dyDescent="0.25">
      <c r="A52" s="4" t="s">
        <v>115</v>
      </c>
      <c r="B52" s="16"/>
      <c r="C52" s="17" t="s">
        <v>116</v>
      </c>
      <c r="D52" s="18"/>
      <c r="E52" s="8"/>
      <c r="F52" s="9"/>
      <c r="G52" s="9">
        <f>SUM(G53:G58)</f>
        <v>5458.0340000000006</v>
      </c>
      <c r="H52" s="203"/>
    </row>
    <row r="53" spans="1:9" ht="31.5" customHeight="1" x14ac:dyDescent="0.25">
      <c r="A53" s="14" t="s">
        <v>117</v>
      </c>
      <c r="B53" s="3" t="s">
        <v>118</v>
      </c>
      <c r="C53" s="59" t="s">
        <v>119</v>
      </c>
      <c r="D53" s="12" t="s">
        <v>17</v>
      </c>
      <c r="E53" s="11">
        <v>132.1</v>
      </c>
      <c r="F53" s="15">
        <v>2.33</v>
      </c>
      <c r="G53" s="15">
        <f>E53*F53</f>
        <v>307.79300000000001</v>
      </c>
      <c r="H53" s="203"/>
    </row>
    <row r="54" spans="1:9" ht="30" x14ac:dyDescent="0.25">
      <c r="A54" s="14" t="s">
        <v>120</v>
      </c>
      <c r="B54" s="3" t="s">
        <v>121</v>
      </c>
      <c r="C54" s="46" t="s">
        <v>122</v>
      </c>
      <c r="D54" s="12" t="s">
        <v>17</v>
      </c>
      <c r="E54" s="11">
        <v>103</v>
      </c>
      <c r="F54" s="15">
        <v>4.99</v>
      </c>
      <c r="G54" s="15">
        <f t="shared" ref="G54:G58" si="6">E54*F54</f>
        <v>513.97</v>
      </c>
      <c r="H54" s="203"/>
    </row>
    <row r="55" spans="1:9" ht="30" x14ac:dyDescent="0.25">
      <c r="A55" s="14" t="s">
        <v>123</v>
      </c>
      <c r="B55" s="3" t="s">
        <v>124</v>
      </c>
      <c r="C55" s="46" t="s">
        <v>125</v>
      </c>
      <c r="D55" s="12" t="s">
        <v>17</v>
      </c>
      <c r="E55" s="11">
        <v>38</v>
      </c>
      <c r="F55" s="15">
        <v>3.75</v>
      </c>
      <c r="G55" s="15">
        <f t="shared" si="6"/>
        <v>142.5</v>
      </c>
      <c r="H55" s="203"/>
    </row>
    <row r="56" spans="1:9" ht="30" x14ac:dyDescent="0.25">
      <c r="A56" s="14" t="s">
        <v>126</v>
      </c>
      <c r="B56" s="3" t="s">
        <v>127</v>
      </c>
      <c r="C56" s="2" t="s">
        <v>128</v>
      </c>
      <c r="D56" s="12" t="s">
        <v>17</v>
      </c>
      <c r="E56" s="11">
        <v>132.1</v>
      </c>
      <c r="F56" s="15">
        <v>12.71</v>
      </c>
      <c r="G56" s="15">
        <f t="shared" si="6"/>
        <v>1678.991</v>
      </c>
      <c r="H56" s="203"/>
    </row>
    <row r="57" spans="1:9" ht="30" x14ac:dyDescent="0.25">
      <c r="A57" s="14" t="s">
        <v>129</v>
      </c>
      <c r="B57" s="3" t="s">
        <v>130</v>
      </c>
      <c r="C57" s="2" t="s">
        <v>131</v>
      </c>
      <c r="D57" s="12" t="s">
        <v>17</v>
      </c>
      <c r="E57" s="11">
        <v>103</v>
      </c>
      <c r="F57" s="15">
        <v>20.440000000000001</v>
      </c>
      <c r="G57" s="15">
        <f t="shared" si="6"/>
        <v>2105.3200000000002</v>
      </c>
      <c r="H57" s="203"/>
    </row>
    <row r="58" spans="1:9" ht="30" x14ac:dyDescent="0.25">
      <c r="A58" s="14" t="s">
        <v>132</v>
      </c>
      <c r="B58" s="3" t="s">
        <v>133</v>
      </c>
      <c r="C58" s="2" t="s">
        <v>134</v>
      </c>
      <c r="D58" s="12" t="s">
        <v>17</v>
      </c>
      <c r="E58" s="11">
        <v>38</v>
      </c>
      <c r="F58" s="15">
        <v>18.670000000000002</v>
      </c>
      <c r="G58" s="15">
        <f t="shared" si="6"/>
        <v>709.46</v>
      </c>
      <c r="H58" s="203"/>
    </row>
    <row r="59" spans="1:9" x14ac:dyDescent="0.25">
      <c r="A59" s="4" t="s">
        <v>135</v>
      </c>
      <c r="B59" s="16"/>
      <c r="C59" s="17" t="s">
        <v>136</v>
      </c>
      <c r="D59" s="18"/>
      <c r="E59" s="8"/>
      <c r="F59" s="9"/>
      <c r="G59" s="9">
        <f>SUM(G60:G66)</f>
        <v>4486.7991384000006</v>
      </c>
      <c r="H59" s="203"/>
    </row>
    <row r="60" spans="1:9" s="214" customFormat="1" x14ac:dyDescent="0.25">
      <c r="A60" s="14" t="s">
        <v>137</v>
      </c>
      <c r="B60" s="3" t="s">
        <v>153</v>
      </c>
      <c r="C60" s="46" t="s">
        <v>154</v>
      </c>
      <c r="D60" s="12" t="s">
        <v>31</v>
      </c>
      <c r="E60" s="11">
        <f>51*0.07</f>
        <v>3.5700000000000003</v>
      </c>
      <c r="F60" s="15">
        <v>289.72000000000003</v>
      </c>
      <c r="G60" s="15">
        <f>E60*F60</f>
        <v>1034.3004000000001</v>
      </c>
      <c r="H60" s="212"/>
      <c r="I60" s="213"/>
    </row>
    <row r="61" spans="1:9" x14ac:dyDescent="0.25">
      <c r="A61" s="14" t="s">
        <v>138</v>
      </c>
      <c r="B61" s="3" t="s">
        <v>139</v>
      </c>
      <c r="C61" s="46" t="s">
        <v>140</v>
      </c>
      <c r="D61" s="12" t="s">
        <v>17</v>
      </c>
      <c r="E61" s="11">
        <v>41</v>
      </c>
      <c r="F61" s="15">
        <v>34.03</v>
      </c>
      <c r="G61" s="15">
        <f t="shared" ref="G61:G66" si="7">E61*F61</f>
        <v>1395.23</v>
      </c>
      <c r="H61" s="203"/>
    </row>
    <row r="62" spans="1:9" ht="30" x14ac:dyDescent="0.25">
      <c r="A62" s="14" t="s">
        <v>141</v>
      </c>
      <c r="B62" s="3" t="s">
        <v>142</v>
      </c>
      <c r="C62" s="46" t="s">
        <v>143</v>
      </c>
      <c r="D62" s="12" t="s">
        <v>17</v>
      </c>
      <c r="E62" s="11">
        <v>12</v>
      </c>
      <c r="F62" s="15">
        <v>75.459999999999994</v>
      </c>
      <c r="G62" s="15">
        <f t="shared" si="7"/>
        <v>905.52</v>
      </c>
      <c r="H62" s="203"/>
    </row>
    <row r="63" spans="1:9" x14ac:dyDescent="0.25">
      <c r="A63" s="14" t="s">
        <v>144</v>
      </c>
      <c r="B63" s="3" t="s">
        <v>145</v>
      </c>
      <c r="C63" s="46" t="s">
        <v>146</v>
      </c>
      <c r="D63" s="12" t="s">
        <v>17</v>
      </c>
      <c r="E63" s="11">
        <v>2</v>
      </c>
      <c r="F63" s="15">
        <v>52.93</v>
      </c>
      <c r="G63" s="15">
        <f t="shared" si="7"/>
        <v>105.86</v>
      </c>
      <c r="H63" s="203"/>
    </row>
    <row r="64" spans="1:9" x14ac:dyDescent="0.25">
      <c r="A64" s="14" t="s">
        <v>147</v>
      </c>
      <c r="B64" s="3" t="s">
        <v>148</v>
      </c>
      <c r="C64" s="46" t="s">
        <v>149</v>
      </c>
      <c r="D64" s="12" t="s">
        <v>17</v>
      </c>
      <c r="E64" s="11">
        <v>40</v>
      </c>
      <c r="F64" s="15">
        <v>14.63</v>
      </c>
      <c r="G64" s="15">
        <f t="shared" si="7"/>
        <v>585.20000000000005</v>
      </c>
      <c r="H64" s="203"/>
    </row>
    <row r="65" spans="1:8" ht="17.25" customHeight="1" x14ac:dyDescent="0.25">
      <c r="A65" s="14" t="s">
        <v>150</v>
      </c>
      <c r="B65" s="3" t="s">
        <v>82</v>
      </c>
      <c r="C65" s="13" t="s">
        <v>83</v>
      </c>
      <c r="D65" s="10" t="s">
        <v>17</v>
      </c>
      <c r="E65" s="11">
        <v>2.1</v>
      </c>
      <c r="F65" s="15">
        <f>'Composições do IFPB'!G11</f>
        <v>68.827483999999998</v>
      </c>
      <c r="G65" s="15">
        <f t="shared" si="7"/>
        <v>144.53771639999999</v>
      </c>
      <c r="H65" s="203"/>
    </row>
    <row r="66" spans="1:8" ht="30" x14ac:dyDescent="0.25">
      <c r="A66" s="14" t="s">
        <v>151</v>
      </c>
      <c r="B66" s="3" t="s">
        <v>152</v>
      </c>
      <c r="C66" s="13" t="s">
        <v>649</v>
      </c>
      <c r="D66" s="10" t="s">
        <v>17</v>
      </c>
      <c r="E66" s="11">
        <v>22</v>
      </c>
      <c r="F66" s="15">
        <f>'Composições do IFPB'!G45</f>
        <v>14.370501000000001</v>
      </c>
      <c r="G66" s="15">
        <f t="shared" si="7"/>
        <v>316.15102200000001</v>
      </c>
      <c r="H66" s="203"/>
    </row>
    <row r="67" spans="1:8" x14ac:dyDescent="0.25">
      <c r="A67" s="4" t="s">
        <v>155</v>
      </c>
      <c r="B67" s="16"/>
      <c r="C67" s="17" t="s">
        <v>156</v>
      </c>
      <c r="D67" s="18"/>
      <c r="E67" s="8"/>
      <c r="F67" s="9"/>
      <c r="G67" s="9">
        <f>SUM(G68:G71)</f>
        <v>5581.8266666666659</v>
      </c>
      <c r="H67" s="203"/>
    </row>
    <row r="68" spans="1:8" x14ac:dyDescent="0.25">
      <c r="A68" s="14" t="s">
        <v>157</v>
      </c>
      <c r="B68" s="20" t="s">
        <v>158</v>
      </c>
      <c r="C68" s="21" t="s">
        <v>159</v>
      </c>
      <c r="D68" s="12" t="s">
        <v>13</v>
      </c>
      <c r="E68" s="11">
        <v>1</v>
      </c>
      <c r="F68" s="15">
        <v>1077.9866666666665</v>
      </c>
      <c r="G68" s="15">
        <f>E68*F68</f>
        <v>1077.9866666666665</v>
      </c>
      <c r="H68" s="203"/>
    </row>
    <row r="69" spans="1:8" x14ac:dyDescent="0.25">
      <c r="A69" s="14" t="s">
        <v>160</v>
      </c>
      <c r="B69" s="20" t="s">
        <v>161</v>
      </c>
      <c r="C69" s="21" t="s">
        <v>162</v>
      </c>
      <c r="D69" s="12" t="s">
        <v>13</v>
      </c>
      <c r="E69" s="11">
        <v>1</v>
      </c>
      <c r="F69" s="15">
        <v>25.62</v>
      </c>
      <c r="G69" s="15">
        <f t="shared" ref="G69:G71" si="8">E69*F69</f>
        <v>25.62</v>
      </c>
      <c r="H69" s="203"/>
    </row>
    <row r="70" spans="1:8" ht="30" x14ac:dyDescent="0.25">
      <c r="A70" s="14" t="s">
        <v>163</v>
      </c>
      <c r="B70" s="3" t="s">
        <v>164</v>
      </c>
      <c r="C70" s="42" t="s">
        <v>165</v>
      </c>
      <c r="D70" s="3" t="s">
        <v>17</v>
      </c>
      <c r="E70" s="11">
        <v>10</v>
      </c>
      <c r="F70" s="15">
        <f>'Composições do IFPB'!G20</f>
        <v>160.30199999999996</v>
      </c>
      <c r="G70" s="15">
        <f t="shared" si="8"/>
        <v>1603.0199999999995</v>
      </c>
      <c r="H70" s="203"/>
    </row>
    <row r="71" spans="1:8" ht="21" customHeight="1" x14ac:dyDescent="0.25">
      <c r="A71" s="14" t="s">
        <v>166</v>
      </c>
      <c r="B71" s="3" t="s">
        <v>158</v>
      </c>
      <c r="C71" s="2" t="s">
        <v>167</v>
      </c>
      <c r="D71" s="3" t="s">
        <v>13</v>
      </c>
      <c r="E71" s="11">
        <v>3</v>
      </c>
      <c r="F71" s="15">
        <v>958.4</v>
      </c>
      <c r="G71" s="15">
        <f t="shared" si="8"/>
        <v>2875.2</v>
      </c>
      <c r="H71" s="203"/>
    </row>
    <row r="72" spans="1:8" x14ac:dyDescent="0.25">
      <c r="A72" s="4" t="s">
        <v>168</v>
      </c>
      <c r="B72" s="16"/>
      <c r="C72" s="17" t="s">
        <v>169</v>
      </c>
      <c r="D72" s="18"/>
      <c r="E72" s="8"/>
      <c r="F72" s="9"/>
      <c r="G72" s="9">
        <f>SUM(G73:G77)</f>
        <v>6850.18</v>
      </c>
      <c r="H72" s="203"/>
    </row>
    <row r="73" spans="1:8" ht="30" x14ac:dyDescent="0.25">
      <c r="A73" s="14" t="s">
        <v>170</v>
      </c>
      <c r="B73" s="3" t="s">
        <v>171</v>
      </c>
      <c r="C73" s="46" t="s">
        <v>172</v>
      </c>
      <c r="D73" s="3" t="s">
        <v>17</v>
      </c>
      <c r="E73" s="60">
        <v>55</v>
      </c>
      <c r="F73" s="61">
        <v>56.81</v>
      </c>
      <c r="G73" s="15">
        <f>E73*F73</f>
        <v>3124.55</v>
      </c>
      <c r="H73" s="203"/>
    </row>
    <row r="74" spans="1:8" ht="30" x14ac:dyDescent="0.25">
      <c r="A74" s="14" t="s">
        <v>173</v>
      </c>
      <c r="B74" s="3" t="s">
        <v>174</v>
      </c>
      <c r="C74" s="46" t="s">
        <v>175</v>
      </c>
      <c r="D74" s="3" t="s">
        <v>71</v>
      </c>
      <c r="E74" s="60">
        <v>56</v>
      </c>
      <c r="F74" s="61">
        <v>8.49</v>
      </c>
      <c r="G74" s="15">
        <f t="shared" ref="G74:G77" si="9">E74*F74</f>
        <v>475.44</v>
      </c>
      <c r="H74" s="203"/>
    </row>
    <row r="75" spans="1:8" ht="30" x14ac:dyDescent="0.25">
      <c r="A75" s="14" t="s">
        <v>176</v>
      </c>
      <c r="B75" s="3" t="s">
        <v>177</v>
      </c>
      <c r="C75" s="46" t="s">
        <v>178</v>
      </c>
      <c r="D75" s="3" t="s">
        <v>17</v>
      </c>
      <c r="E75" s="60">
        <v>55</v>
      </c>
      <c r="F75" s="61">
        <v>44.85</v>
      </c>
      <c r="G75" s="15">
        <f t="shared" si="9"/>
        <v>2466.75</v>
      </c>
      <c r="H75" s="203"/>
    </row>
    <row r="76" spans="1:8" ht="30" x14ac:dyDescent="0.25">
      <c r="A76" s="14" t="s">
        <v>179</v>
      </c>
      <c r="B76" s="3" t="s">
        <v>180</v>
      </c>
      <c r="C76" s="46" t="s">
        <v>181</v>
      </c>
      <c r="D76" s="3" t="s">
        <v>67</v>
      </c>
      <c r="E76" s="60">
        <v>11</v>
      </c>
      <c r="F76" s="61">
        <v>52.6</v>
      </c>
      <c r="G76" s="15">
        <f t="shared" si="9"/>
        <v>578.6</v>
      </c>
      <c r="H76" s="203"/>
    </row>
    <row r="77" spans="1:8" x14ac:dyDescent="0.25">
      <c r="A77" s="14" t="s">
        <v>182</v>
      </c>
      <c r="B77" s="3" t="s">
        <v>183</v>
      </c>
      <c r="C77" s="46" t="s">
        <v>184</v>
      </c>
      <c r="D77" s="3" t="s">
        <v>185</v>
      </c>
      <c r="E77" s="60">
        <v>4</v>
      </c>
      <c r="F77" s="61">
        <v>51.21</v>
      </c>
      <c r="G77" s="15">
        <f t="shared" si="9"/>
        <v>204.84</v>
      </c>
      <c r="H77" s="203"/>
    </row>
    <row r="78" spans="1:8" x14ac:dyDescent="0.25">
      <c r="A78" s="4" t="s">
        <v>186</v>
      </c>
      <c r="B78" s="16"/>
      <c r="C78" s="17" t="s">
        <v>187</v>
      </c>
      <c r="D78" s="18"/>
      <c r="E78" s="8"/>
      <c r="F78" s="9"/>
      <c r="G78" s="9">
        <f>SUM(G79:G88)</f>
        <v>6139.454999999999</v>
      </c>
      <c r="H78" s="203"/>
    </row>
    <row r="79" spans="1:8" x14ac:dyDescent="0.25">
      <c r="A79" s="14" t="s">
        <v>188</v>
      </c>
      <c r="B79" s="12" t="s">
        <v>189</v>
      </c>
      <c r="C79" s="62" t="s">
        <v>190</v>
      </c>
      <c r="D79" s="3" t="s">
        <v>17</v>
      </c>
      <c r="E79" s="11">
        <v>134</v>
      </c>
      <c r="F79" s="15">
        <v>2.1</v>
      </c>
      <c r="G79" s="15">
        <f>E79*F79</f>
        <v>281.40000000000003</v>
      </c>
      <c r="H79" s="203"/>
    </row>
    <row r="80" spans="1:8" x14ac:dyDescent="0.25">
      <c r="A80" s="14" t="s">
        <v>191</v>
      </c>
      <c r="B80" s="3" t="s">
        <v>192</v>
      </c>
      <c r="C80" s="62" t="s">
        <v>193</v>
      </c>
      <c r="D80" s="3" t="s">
        <v>17</v>
      </c>
      <c r="E80" s="11">
        <v>100.5</v>
      </c>
      <c r="F80" s="15">
        <v>1.57</v>
      </c>
      <c r="G80" s="15">
        <f t="shared" ref="G80:G88" si="10">E80*F80</f>
        <v>157.785</v>
      </c>
      <c r="H80" s="203"/>
    </row>
    <row r="81" spans="1:9" x14ac:dyDescent="0.25">
      <c r="A81" s="14" t="s">
        <v>194</v>
      </c>
      <c r="B81" s="12" t="s">
        <v>195</v>
      </c>
      <c r="C81" s="62" t="s">
        <v>196</v>
      </c>
      <c r="D81" s="3" t="s">
        <v>17</v>
      </c>
      <c r="E81" s="11">
        <v>100.5</v>
      </c>
      <c r="F81" s="15">
        <v>15.22</v>
      </c>
      <c r="G81" s="15">
        <f t="shared" si="10"/>
        <v>1529.6100000000001</v>
      </c>
      <c r="H81" s="203"/>
    </row>
    <row r="82" spans="1:9" x14ac:dyDescent="0.25">
      <c r="A82" s="14" t="s">
        <v>197</v>
      </c>
      <c r="B82" s="3" t="s">
        <v>198</v>
      </c>
      <c r="C82" s="62" t="s">
        <v>199</v>
      </c>
      <c r="D82" s="3" t="s">
        <v>17</v>
      </c>
      <c r="E82" s="11">
        <v>38</v>
      </c>
      <c r="F82" s="15">
        <v>2.2799999999999998</v>
      </c>
      <c r="G82" s="15">
        <f t="shared" si="10"/>
        <v>86.639999999999986</v>
      </c>
      <c r="H82" s="203"/>
    </row>
    <row r="83" spans="1:9" x14ac:dyDescent="0.25">
      <c r="A83" s="14" t="s">
        <v>200</v>
      </c>
      <c r="B83" s="3" t="s">
        <v>201</v>
      </c>
      <c r="C83" s="42" t="s">
        <v>202</v>
      </c>
      <c r="D83" s="3" t="s">
        <v>17</v>
      </c>
      <c r="E83" s="11">
        <v>134</v>
      </c>
      <c r="F83" s="15">
        <v>7.7</v>
      </c>
      <c r="G83" s="15">
        <f t="shared" si="10"/>
        <v>1031.8</v>
      </c>
      <c r="H83" s="203"/>
    </row>
    <row r="84" spans="1:9" x14ac:dyDescent="0.25">
      <c r="A84" s="14" t="s">
        <v>203</v>
      </c>
      <c r="B84" s="3" t="s">
        <v>204</v>
      </c>
      <c r="C84" s="62" t="s">
        <v>205</v>
      </c>
      <c r="D84" s="3" t="s">
        <v>17</v>
      </c>
      <c r="E84" s="11">
        <v>38</v>
      </c>
      <c r="F84" s="15">
        <v>8.4499999999999993</v>
      </c>
      <c r="G84" s="15">
        <f t="shared" si="10"/>
        <v>321.09999999999997</v>
      </c>
      <c r="H84" s="203"/>
    </row>
    <row r="85" spans="1:9" x14ac:dyDescent="0.25">
      <c r="A85" s="14" t="s">
        <v>206</v>
      </c>
      <c r="B85" s="3" t="s">
        <v>207</v>
      </c>
      <c r="C85" s="62" t="s">
        <v>208</v>
      </c>
      <c r="D85" s="3" t="s">
        <v>17</v>
      </c>
      <c r="E85" s="11">
        <v>102</v>
      </c>
      <c r="F85" s="15">
        <v>9.61</v>
      </c>
      <c r="G85" s="15">
        <f t="shared" si="10"/>
        <v>980.21999999999991</v>
      </c>
      <c r="H85" s="203"/>
    </row>
    <row r="86" spans="1:9" ht="15.75" customHeight="1" x14ac:dyDescent="0.25">
      <c r="A86" s="14" t="s">
        <v>209</v>
      </c>
      <c r="B86" s="3" t="s">
        <v>210</v>
      </c>
      <c r="C86" s="62" t="s">
        <v>211</v>
      </c>
      <c r="D86" s="3" t="s">
        <v>17</v>
      </c>
      <c r="E86" s="11">
        <v>38</v>
      </c>
      <c r="F86" s="15">
        <v>10.17</v>
      </c>
      <c r="G86" s="15">
        <f t="shared" si="10"/>
        <v>386.46</v>
      </c>
      <c r="H86" s="203"/>
    </row>
    <row r="87" spans="1:9" x14ac:dyDescent="0.25">
      <c r="A87" s="14" t="s">
        <v>212</v>
      </c>
      <c r="B87" s="3" t="s">
        <v>213</v>
      </c>
      <c r="C87" s="2" t="s">
        <v>214</v>
      </c>
      <c r="D87" s="3" t="s">
        <v>17</v>
      </c>
      <c r="E87" s="11">
        <v>44</v>
      </c>
      <c r="F87" s="15">
        <v>8.69</v>
      </c>
      <c r="G87" s="15">
        <f t="shared" si="10"/>
        <v>382.35999999999996</v>
      </c>
      <c r="H87" s="203"/>
    </row>
    <row r="88" spans="1:9" ht="30" x14ac:dyDescent="0.25">
      <c r="A88" s="14" t="s">
        <v>215</v>
      </c>
      <c r="B88" s="3" t="s">
        <v>216</v>
      </c>
      <c r="C88" s="2" t="s">
        <v>217</v>
      </c>
      <c r="D88" s="3" t="s">
        <v>17</v>
      </c>
      <c r="E88" s="11">
        <v>44</v>
      </c>
      <c r="F88" s="15">
        <v>22.32</v>
      </c>
      <c r="G88" s="15">
        <f t="shared" si="10"/>
        <v>982.08</v>
      </c>
      <c r="H88" s="203"/>
    </row>
    <row r="89" spans="1:9" x14ac:dyDescent="0.25">
      <c r="A89" s="4" t="s">
        <v>218</v>
      </c>
      <c r="B89" s="16"/>
      <c r="C89" s="17" t="s">
        <v>219</v>
      </c>
      <c r="D89" s="18"/>
      <c r="E89" s="8"/>
      <c r="F89" s="9"/>
      <c r="G89" s="9">
        <f>SUM(G90)</f>
        <v>220.31580000000002</v>
      </c>
      <c r="H89" s="203"/>
    </row>
    <row r="90" spans="1:9" x14ac:dyDescent="0.25">
      <c r="A90" s="14" t="s">
        <v>220</v>
      </c>
      <c r="B90" s="20" t="s">
        <v>221</v>
      </c>
      <c r="C90" s="21" t="s">
        <v>222</v>
      </c>
      <c r="D90" s="3" t="s">
        <v>17</v>
      </c>
      <c r="E90" s="11">
        <v>28.03</v>
      </c>
      <c r="F90" s="15">
        <v>7.86</v>
      </c>
      <c r="G90" s="15">
        <f>E90*F90</f>
        <v>220.31580000000002</v>
      </c>
      <c r="H90" s="203"/>
    </row>
    <row r="91" spans="1:9" s="197" customFormat="1" x14ac:dyDescent="0.25">
      <c r="A91" s="4" t="s">
        <v>223</v>
      </c>
      <c r="B91" s="16"/>
      <c r="C91" s="63" t="s">
        <v>224</v>
      </c>
      <c r="D91" s="64"/>
      <c r="E91" s="8"/>
      <c r="F91" s="9"/>
      <c r="G91" s="9">
        <f>SUM(G92:G93)</f>
        <v>821.53</v>
      </c>
      <c r="H91" s="203"/>
      <c r="I91" s="200"/>
    </row>
    <row r="92" spans="1:9" s="197" customFormat="1" ht="16.5" customHeight="1" x14ac:dyDescent="0.25">
      <c r="A92" s="14" t="s">
        <v>225</v>
      </c>
      <c r="B92" s="20" t="s">
        <v>226</v>
      </c>
      <c r="C92" s="21" t="s">
        <v>227</v>
      </c>
      <c r="D92" s="3" t="s">
        <v>13</v>
      </c>
      <c r="E92" s="11">
        <v>1</v>
      </c>
      <c r="F92" s="15">
        <v>608.24</v>
      </c>
      <c r="G92" s="15">
        <f>E92*F92</f>
        <v>608.24</v>
      </c>
      <c r="H92" s="203"/>
      <c r="I92" s="200"/>
    </row>
    <row r="93" spans="1:9" s="197" customFormat="1" x14ac:dyDescent="0.25">
      <c r="A93" s="14" t="s">
        <v>228</v>
      </c>
      <c r="B93" s="20" t="s">
        <v>229</v>
      </c>
      <c r="C93" s="21" t="s">
        <v>230</v>
      </c>
      <c r="D93" s="3" t="s">
        <v>13</v>
      </c>
      <c r="E93" s="11">
        <v>1</v>
      </c>
      <c r="F93" s="15">
        <v>213.29</v>
      </c>
      <c r="G93" s="15">
        <f>E93*F93</f>
        <v>213.29</v>
      </c>
      <c r="H93" s="203"/>
      <c r="I93" s="200"/>
    </row>
    <row r="94" spans="1:9" ht="16.5" customHeight="1" x14ac:dyDescent="0.25">
      <c r="A94" s="4" t="s">
        <v>231</v>
      </c>
      <c r="B94" s="65"/>
      <c r="C94" s="63" t="s">
        <v>232</v>
      </c>
      <c r="D94" s="22"/>
      <c r="E94" s="44"/>
      <c r="F94" s="45"/>
      <c r="G94" s="9">
        <f>SUM(G95)</f>
        <v>193.57499999999999</v>
      </c>
      <c r="H94" s="203"/>
    </row>
    <row r="95" spans="1:9" x14ac:dyDescent="0.25">
      <c r="A95" s="14" t="s">
        <v>233</v>
      </c>
      <c r="B95" s="20" t="s">
        <v>234</v>
      </c>
      <c r="C95" s="21" t="s">
        <v>235</v>
      </c>
      <c r="D95" s="3" t="s">
        <v>67</v>
      </c>
      <c r="E95" s="11">
        <v>7.5</v>
      </c>
      <c r="F95" s="15">
        <v>25.81</v>
      </c>
      <c r="G95" s="15">
        <f>E95*F95</f>
        <v>193.57499999999999</v>
      </c>
      <c r="H95" s="203"/>
    </row>
    <row r="96" spans="1:9" x14ac:dyDescent="0.25">
      <c r="A96" s="4" t="s">
        <v>236</v>
      </c>
      <c r="B96" s="65"/>
      <c r="C96" s="63" t="s">
        <v>237</v>
      </c>
      <c r="D96" s="22"/>
      <c r="E96" s="44"/>
      <c r="F96" s="45"/>
      <c r="G96" s="9">
        <f>SUM(G97:G100)</f>
        <v>15249.238459999999</v>
      </c>
      <c r="H96" s="203"/>
    </row>
    <row r="97" spans="1:8" x14ac:dyDescent="0.25">
      <c r="A97" s="14" t="s">
        <v>238</v>
      </c>
      <c r="B97" s="3" t="s">
        <v>646</v>
      </c>
      <c r="C97" s="42" t="s">
        <v>674</v>
      </c>
      <c r="D97" s="3" t="s">
        <v>13</v>
      </c>
      <c r="E97" s="11">
        <v>1</v>
      </c>
      <c r="F97" s="198">
        <v>1202.77</v>
      </c>
      <c r="G97" s="15">
        <f>E97*F97</f>
        <v>1202.77</v>
      </c>
      <c r="H97" s="203"/>
    </row>
    <row r="98" spans="1:8" x14ac:dyDescent="0.25">
      <c r="A98" s="14" t="s">
        <v>690</v>
      </c>
      <c r="B98" s="3" t="s">
        <v>240</v>
      </c>
      <c r="C98" s="42" t="s">
        <v>241</v>
      </c>
      <c r="D98" s="3" t="s">
        <v>13</v>
      </c>
      <c r="E98" s="11">
        <v>3</v>
      </c>
      <c r="F98" s="15">
        <f>'Composições do IFPB'!G34</f>
        <v>15.522819999999999</v>
      </c>
      <c r="G98" s="15">
        <f t="shared" ref="G98:G100" si="11">E98*F98</f>
        <v>46.568460000000002</v>
      </c>
      <c r="H98" s="203"/>
    </row>
    <row r="99" spans="1:8" x14ac:dyDescent="0.25">
      <c r="A99" s="14" t="s">
        <v>239</v>
      </c>
      <c r="B99" s="3" t="s">
        <v>242</v>
      </c>
      <c r="C99" s="46" t="s">
        <v>645</v>
      </c>
      <c r="D99" s="12" t="s">
        <v>13</v>
      </c>
      <c r="E99" s="11">
        <v>21</v>
      </c>
      <c r="F99" s="15">
        <v>651.17999999999995</v>
      </c>
      <c r="G99" s="15">
        <f t="shared" si="11"/>
        <v>13674.779999999999</v>
      </c>
      <c r="H99" s="203"/>
    </row>
    <row r="100" spans="1:8" ht="14.25" customHeight="1" x14ac:dyDescent="0.25">
      <c r="A100" s="14" t="s">
        <v>691</v>
      </c>
      <c r="B100" s="12" t="s">
        <v>289</v>
      </c>
      <c r="C100" s="2" t="s">
        <v>675</v>
      </c>
      <c r="D100" s="12" t="s">
        <v>13</v>
      </c>
      <c r="E100" s="125">
        <v>16</v>
      </c>
      <c r="F100" s="126">
        <v>20.32</v>
      </c>
      <c r="G100" s="126">
        <f t="shared" si="11"/>
        <v>325.12</v>
      </c>
      <c r="H100" s="203"/>
    </row>
    <row r="101" spans="1:8" x14ac:dyDescent="0.25">
      <c r="A101" s="4" t="s">
        <v>243</v>
      </c>
      <c r="B101" s="22"/>
      <c r="C101" s="47" t="s">
        <v>244</v>
      </c>
      <c r="D101" s="22"/>
      <c r="E101" s="44"/>
      <c r="F101" s="45"/>
      <c r="G101" s="9">
        <f>SUM(G102:G110)</f>
        <v>6180.1118000000006</v>
      </c>
      <c r="H101" s="203"/>
    </row>
    <row r="102" spans="1:8" x14ac:dyDescent="0.25">
      <c r="A102" s="14" t="s">
        <v>245</v>
      </c>
      <c r="B102" s="12" t="s">
        <v>246</v>
      </c>
      <c r="C102" s="62" t="s">
        <v>247</v>
      </c>
      <c r="D102" s="3" t="s">
        <v>13</v>
      </c>
      <c r="E102" s="134">
        <v>1</v>
      </c>
      <c r="F102" s="135">
        <f>'Composições do IFPB'!G162</f>
        <v>302.13</v>
      </c>
      <c r="G102" s="15">
        <f>E102*F102</f>
        <v>302.13</v>
      </c>
      <c r="H102" s="203"/>
    </row>
    <row r="103" spans="1:8" x14ac:dyDescent="0.25">
      <c r="A103" s="14" t="s">
        <v>250</v>
      </c>
      <c r="B103" s="3" t="s">
        <v>248</v>
      </c>
      <c r="C103" s="62" t="s">
        <v>249</v>
      </c>
      <c r="D103" s="3" t="s">
        <v>17</v>
      </c>
      <c r="E103" s="11">
        <v>75</v>
      </c>
      <c r="F103" s="15">
        <v>1.82</v>
      </c>
      <c r="G103" s="15">
        <f t="shared" ref="G103:G110" si="12">E103*F103</f>
        <v>136.5</v>
      </c>
      <c r="H103" s="203"/>
    </row>
    <row r="104" spans="1:8" ht="30" x14ac:dyDescent="0.25">
      <c r="A104" s="14" t="s">
        <v>253</v>
      </c>
      <c r="B104" s="3" t="s">
        <v>251</v>
      </c>
      <c r="C104" s="42" t="s">
        <v>252</v>
      </c>
      <c r="D104" s="3" t="s">
        <v>13</v>
      </c>
      <c r="E104" s="11">
        <v>11</v>
      </c>
      <c r="F104" s="15">
        <v>37.29</v>
      </c>
      <c r="G104" s="15">
        <f t="shared" si="12"/>
        <v>410.19</v>
      </c>
      <c r="H104" s="203"/>
    </row>
    <row r="105" spans="1:8" x14ac:dyDescent="0.25">
      <c r="A105" s="14" t="s">
        <v>256</v>
      </c>
      <c r="B105" s="12" t="s">
        <v>254</v>
      </c>
      <c r="C105" s="42" t="s">
        <v>255</v>
      </c>
      <c r="D105" s="3" t="s">
        <v>13</v>
      </c>
      <c r="E105" s="11">
        <v>1</v>
      </c>
      <c r="F105" s="15">
        <f>'Composições do IFPB'!G73</f>
        <v>3083.71</v>
      </c>
      <c r="G105" s="15">
        <f t="shared" si="12"/>
        <v>3083.71</v>
      </c>
      <c r="H105" s="203"/>
    </row>
    <row r="106" spans="1:8" x14ac:dyDescent="0.25">
      <c r="A106" s="14" t="s">
        <v>258</v>
      </c>
      <c r="B106" s="12" t="s">
        <v>257</v>
      </c>
      <c r="C106" s="42" t="s">
        <v>580</v>
      </c>
      <c r="D106" s="3" t="s">
        <v>13</v>
      </c>
      <c r="E106" s="11">
        <v>1</v>
      </c>
      <c r="F106" s="15">
        <f>'Composições do IFPB'!G81</f>
        <v>712.76</v>
      </c>
      <c r="G106" s="15">
        <f t="shared" si="12"/>
        <v>712.76</v>
      </c>
      <c r="H106" s="203"/>
    </row>
    <row r="107" spans="1:8" ht="30" x14ac:dyDescent="0.25">
      <c r="A107" s="14" t="s">
        <v>262</v>
      </c>
      <c r="B107" s="3" t="s">
        <v>259</v>
      </c>
      <c r="C107" s="42" t="s">
        <v>260</v>
      </c>
      <c r="D107" s="3" t="s">
        <v>261</v>
      </c>
      <c r="E107" s="11">
        <v>4.3560000000000016</v>
      </c>
      <c r="F107" s="15">
        <v>11.55</v>
      </c>
      <c r="G107" s="15">
        <f t="shared" si="12"/>
        <v>50.311800000000019</v>
      </c>
      <c r="H107" s="203"/>
    </row>
    <row r="108" spans="1:8" x14ac:dyDescent="0.25">
      <c r="A108" s="14" t="s">
        <v>265</v>
      </c>
      <c r="B108" s="12" t="s">
        <v>263</v>
      </c>
      <c r="C108" s="62" t="s">
        <v>264</v>
      </c>
      <c r="D108" s="12" t="s">
        <v>13</v>
      </c>
      <c r="E108" s="134">
        <v>2</v>
      </c>
      <c r="F108" s="126">
        <f>'Composições do IFPB'!G168</f>
        <v>157.54</v>
      </c>
      <c r="G108" s="15">
        <f t="shared" si="12"/>
        <v>315.08</v>
      </c>
      <c r="H108" s="203"/>
    </row>
    <row r="109" spans="1:8" x14ac:dyDescent="0.25">
      <c r="A109" s="14" t="s">
        <v>268</v>
      </c>
      <c r="B109" s="12" t="s">
        <v>266</v>
      </c>
      <c r="C109" s="62" t="s">
        <v>267</v>
      </c>
      <c r="D109" s="12" t="s">
        <v>13</v>
      </c>
      <c r="E109" s="134">
        <v>2</v>
      </c>
      <c r="F109" s="135">
        <v>449.82</v>
      </c>
      <c r="G109" s="15">
        <f t="shared" si="12"/>
        <v>899.64</v>
      </c>
      <c r="H109" s="203"/>
    </row>
    <row r="110" spans="1:8" x14ac:dyDescent="0.25">
      <c r="A110" s="14" t="s">
        <v>647</v>
      </c>
      <c r="B110" s="12" t="s">
        <v>269</v>
      </c>
      <c r="C110" s="62" t="s">
        <v>270</v>
      </c>
      <c r="D110" s="12" t="s">
        <v>13</v>
      </c>
      <c r="E110" s="134">
        <v>1</v>
      </c>
      <c r="F110" s="135">
        <v>269.79000000000002</v>
      </c>
      <c r="G110" s="15">
        <f t="shared" si="12"/>
        <v>269.79000000000002</v>
      </c>
      <c r="H110" s="203"/>
    </row>
    <row r="111" spans="1:8" x14ac:dyDescent="0.25">
      <c r="A111" s="4" t="s">
        <v>271</v>
      </c>
      <c r="B111" s="22"/>
      <c r="C111" s="47" t="s">
        <v>272</v>
      </c>
      <c r="D111" s="22"/>
      <c r="E111" s="44"/>
      <c r="F111" s="45"/>
      <c r="G111" s="9">
        <f>SUM(G112:G115)</f>
        <v>2709.9180000000001</v>
      </c>
      <c r="H111" s="203"/>
    </row>
    <row r="112" spans="1:8" ht="45" x14ac:dyDescent="0.25">
      <c r="A112" s="14" t="s">
        <v>273</v>
      </c>
      <c r="B112" s="12" t="s">
        <v>274</v>
      </c>
      <c r="C112" s="2" t="s">
        <v>275</v>
      </c>
      <c r="D112" s="3" t="s">
        <v>13</v>
      </c>
      <c r="E112" s="11">
        <v>2</v>
      </c>
      <c r="F112" s="15">
        <f>'Composições do IFPB'!G88</f>
        <v>838.20600000000002</v>
      </c>
      <c r="G112" s="15">
        <f>E112*F112</f>
        <v>1676.412</v>
      </c>
      <c r="H112" s="203"/>
    </row>
    <row r="113" spans="1:9" x14ac:dyDescent="0.25">
      <c r="A113" s="14" t="s">
        <v>276</v>
      </c>
      <c r="B113" s="12" t="s">
        <v>277</v>
      </c>
      <c r="C113" s="2" t="s">
        <v>278</v>
      </c>
      <c r="D113" s="3" t="s">
        <v>13</v>
      </c>
      <c r="E113" s="11">
        <v>6</v>
      </c>
      <c r="F113" s="15">
        <f>'Composições do IFPB'!G95</f>
        <v>160.02600000000001</v>
      </c>
      <c r="G113" s="15">
        <f t="shared" ref="G113:G115" si="13">E113*F113</f>
        <v>960.15600000000006</v>
      </c>
      <c r="H113" s="203"/>
    </row>
    <row r="114" spans="1:9" x14ac:dyDescent="0.25">
      <c r="A114" s="14" t="s">
        <v>279</v>
      </c>
      <c r="B114" s="12" t="s">
        <v>280</v>
      </c>
      <c r="C114" s="2" t="s">
        <v>281</v>
      </c>
      <c r="D114" s="3" t="s">
        <v>67</v>
      </c>
      <c r="E114" s="11">
        <v>5</v>
      </c>
      <c r="F114" s="15">
        <f>'Composições do IFPB'!G101</f>
        <v>6.3</v>
      </c>
      <c r="G114" s="15">
        <f t="shared" si="13"/>
        <v>31.5</v>
      </c>
      <c r="H114" s="203"/>
    </row>
    <row r="115" spans="1:9" ht="30" x14ac:dyDescent="0.25">
      <c r="A115" s="14" t="s">
        <v>282</v>
      </c>
      <c r="B115" s="3" t="s">
        <v>283</v>
      </c>
      <c r="C115" s="2" t="s">
        <v>284</v>
      </c>
      <c r="D115" s="3" t="s">
        <v>67</v>
      </c>
      <c r="E115" s="11">
        <v>15</v>
      </c>
      <c r="F115" s="15">
        <v>2.79</v>
      </c>
      <c r="G115" s="15">
        <f t="shared" si="13"/>
        <v>41.85</v>
      </c>
      <c r="H115" s="203"/>
    </row>
    <row r="116" spans="1:9" x14ac:dyDescent="0.25">
      <c r="A116" s="4" t="s">
        <v>285</v>
      </c>
      <c r="B116" s="22"/>
      <c r="C116" s="47" t="s">
        <v>286</v>
      </c>
      <c r="D116" s="22"/>
      <c r="E116" s="44"/>
      <c r="F116" s="45"/>
      <c r="G116" s="9">
        <f>SUM(G117:G120)</f>
        <v>2481.4836</v>
      </c>
      <c r="H116" s="203"/>
    </row>
    <row r="117" spans="1:9" x14ac:dyDescent="0.25">
      <c r="A117" s="180" t="s">
        <v>287</v>
      </c>
      <c r="B117" s="181" t="s">
        <v>639</v>
      </c>
      <c r="C117" s="182" t="s">
        <v>640</v>
      </c>
      <c r="D117" s="181" t="s">
        <v>13</v>
      </c>
      <c r="E117" s="183">
        <v>15</v>
      </c>
      <c r="F117" s="187">
        <v>31.43</v>
      </c>
      <c r="G117" s="184">
        <f>E117*F117</f>
        <v>471.45</v>
      </c>
      <c r="H117" s="203"/>
    </row>
    <row r="118" spans="1:9" x14ac:dyDescent="0.25">
      <c r="A118" s="14" t="s">
        <v>288</v>
      </c>
      <c r="B118" s="12" t="s">
        <v>289</v>
      </c>
      <c r="C118" s="2" t="s">
        <v>290</v>
      </c>
      <c r="D118" s="12" t="s">
        <v>13</v>
      </c>
      <c r="E118" s="134">
        <v>15</v>
      </c>
      <c r="F118" s="126">
        <v>20.32</v>
      </c>
      <c r="G118" s="135">
        <f t="shared" ref="G118:G120" si="14">E118*F118</f>
        <v>304.8</v>
      </c>
      <c r="H118" s="203"/>
    </row>
    <row r="119" spans="1:9" s="197" customFormat="1" x14ac:dyDescent="0.25">
      <c r="A119" s="14" t="s">
        <v>291</v>
      </c>
      <c r="B119" s="137" t="s">
        <v>158</v>
      </c>
      <c r="C119" s="13" t="s">
        <v>292</v>
      </c>
      <c r="D119" s="3" t="s">
        <v>13</v>
      </c>
      <c r="E119" s="11">
        <v>4</v>
      </c>
      <c r="F119" s="15">
        <v>12.5</v>
      </c>
      <c r="G119" s="135">
        <f t="shared" si="14"/>
        <v>50</v>
      </c>
      <c r="H119" s="203"/>
      <c r="I119" s="200"/>
    </row>
    <row r="120" spans="1:9" x14ac:dyDescent="0.25">
      <c r="A120" s="14" t="s">
        <v>293</v>
      </c>
      <c r="B120" s="20" t="s">
        <v>294</v>
      </c>
      <c r="C120" s="42" t="s">
        <v>295</v>
      </c>
      <c r="D120" s="12" t="s">
        <v>67</v>
      </c>
      <c r="E120" s="134">
        <v>56.92</v>
      </c>
      <c r="F120" s="15">
        <v>29.08</v>
      </c>
      <c r="G120" s="135">
        <f t="shared" si="14"/>
        <v>1655.2336</v>
      </c>
      <c r="H120" s="203"/>
    </row>
    <row r="121" spans="1:9" ht="15.75" customHeight="1" x14ac:dyDescent="0.25">
      <c r="A121" s="4" t="s">
        <v>296</v>
      </c>
      <c r="B121" s="22"/>
      <c r="C121" s="47" t="s">
        <v>297</v>
      </c>
      <c r="D121" s="22"/>
      <c r="E121" s="44"/>
      <c r="F121" s="45"/>
      <c r="G121" s="9">
        <f>SUM(G122:G124)</f>
        <v>1419</v>
      </c>
      <c r="H121" s="203"/>
    </row>
    <row r="122" spans="1:9" s="197" customFormat="1" x14ac:dyDescent="0.25">
      <c r="A122" s="14" t="s">
        <v>298</v>
      </c>
      <c r="B122" s="20" t="s">
        <v>294</v>
      </c>
      <c r="C122" s="42" t="s">
        <v>295</v>
      </c>
      <c r="D122" s="3" t="s">
        <v>67</v>
      </c>
      <c r="E122" s="11">
        <v>35</v>
      </c>
      <c r="F122" s="15">
        <v>29.08</v>
      </c>
      <c r="G122" s="15">
        <f>E122*F122</f>
        <v>1017.8</v>
      </c>
      <c r="H122" s="203"/>
      <c r="I122" s="200"/>
    </row>
    <row r="123" spans="1:9" x14ac:dyDescent="0.25">
      <c r="A123" s="14" t="s">
        <v>299</v>
      </c>
      <c r="B123" s="12" t="s">
        <v>300</v>
      </c>
      <c r="C123" s="42" t="s">
        <v>301</v>
      </c>
      <c r="D123" s="12" t="s">
        <v>13</v>
      </c>
      <c r="E123" s="134">
        <v>15</v>
      </c>
      <c r="F123" s="135">
        <v>15.08</v>
      </c>
      <c r="G123" s="15">
        <f t="shared" ref="G123:G124" si="15">E123*F123</f>
        <v>226.2</v>
      </c>
      <c r="H123" s="203"/>
    </row>
    <row r="124" spans="1:9" s="197" customFormat="1" x14ac:dyDescent="0.25">
      <c r="A124" s="14" t="s">
        <v>302</v>
      </c>
      <c r="B124" s="137" t="s">
        <v>158</v>
      </c>
      <c r="C124" s="13" t="s">
        <v>292</v>
      </c>
      <c r="D124" s="3" t="s">
        <v>13</v>
      </c>
      <c r="E124" s="11">
        <v>14</v>
      </c>
      <c r="F124" s="15">
        <v>12.5</v>
      </c>
      <c r="G124" s="15">
        <f t="shared" si="15"/>
        <v>175</v>
      </c>
      <c r="H124" s="203"/>
      <c r="I124" s="200"/>
    </row>
    <row r="125" spans="1:9" x14ac:dyDescent="0.25">
      <c r="A125" s="4" t="s">
        <v>303</v>
      </c>
      <c r="B125" s="22"/>
      <c r="C125" s="47" t="s">
        <v>304</v>
      </c>
      <c r="D125" s="22"/>
      <c r="E125" s="44"/>
      <c r="F125" s="45"/>
      <c r="G125" s="9">
        <f>SUM(G126:G127)</f>
        <v>1852.17</v>
      </c>
      <c r="H125" s="203"/>
    </row>
    <row r="126" spans="1:9" ht="30" x14ac:dyDescent="0.25">
      <c r="A126" s="14" t="s">
        <v>305</v>
      </c>
      <c r="B126" s="12" t="s">
        <v>306</v>
      </c>
      <c r="C126" s="2" t="s">
        <v>307</v>
      </c>
      <c r="D126" s="12" t="s">
        <v>13</v>
      </c>
      <c r="E126" s="125">
        <v>12</v>
      </c>
      <c r="F126" s="126">
        <v>144.74</v>
      </c>
      <c r="G126" s="15">
        <f>E126*F126</f>
        <v>1736.88</v>
      </c>
      <c r="H126" s="203"/>
    </row>
    <row r="127" spans="1:9" s="189" customFormat="1" ht="45" x14ac:dyDescent="0.25">
      <c r="A127" s="180" t="s">
        <v>308</v>
      </c>
      <c r="B127" s="185" t="s">
        <v>309</v>
      </c>
      <c r="C127" s="182" t="s">
        <v>310</v>
      </c>
      <c r="D127" s="181" t="s">
        <v>67</v>
      </c>
      <c r="E127" s="186">
        <v>4.5</v>
      </c>
      <c r="F127" s="187">
        <v>25.62</v>
      </c>
      <c r="G127" s="188">
        <f>E127*F127</f>
        <v>115.29</v>
      </c>
      <c r="H127" s="203"/>
      <c r="I127" s="201"/>
    </row>
    <row r="128" spans="1:9" x14ac:dyDescent="0.25">
      <c r="A128" s="4" t="s">
        <v>311</v>
      </c>
      <c r="B128" s="22"/>
      <c r="C128" s="47" t="s">
        <v>312</v>
      </c>
      <c r="D128" s="22"/>
      <c r="E128" s="44"/>
      <c r="F128" s="45"/>
      <c r="G128" s="9">
        <f>SUM(G129:G140)</f>
        <v>1968.5260000000001</v>
      </c>
      <c r="H128" s="203"/>
    </row>
    <row r="129" spans="1:8" x14ac:dyDescent="0.25">
      <c r="A129" s="14" t="s">
        <v>313</v>
      </c>
      <c r="B129" s="12" t="s">
        <v>314</v>
      </c>
      <c r="C129" s="136" t="s">
        <v>315</v>
      </c>
      <c r="D129" s="12" t="s">
        <v>13</v>
      </c>
      <c r="E129" s="134">
        <v>3</v>
      </c>
      <c r="F129" s="135">
        <v>31.8</v>
      </c>
      <c r="G129" s="15">
        <f>E129*F129</f>
        <v>95.4</v>
      </c>
      <c r="H129" s="203"/>
    </row>
    <row r="130" spans="1:8" x14ac:dyDescent="0.25">
      <c r="A130" s="14" t="s">
        <v>316</v>
      </c>
      <c r="B130" s="12" t="s">
        <v>317</v>
      </c>
      <c r="C130" s="46" t="s">
        <v>318</v>
      </c>
      <c r="D130" s="12" t="s">
        <v>13</v>
      </c>
      <c r="E130" s="125">
        <v>2</v>
      </c>
      <c r="F130" s="126">
        <f>'Composições do IFPB'!G109</f>
        <v>98.158000000000001</v>
      </c>
      <c r="G130" s="15">
        <f t="shared" ref="G130:G140" si="16">E130*F130</f>
        <v>196.316</v>
      </c>
      <c r="H130" s="203"/>
    </row>
    <row r="131" spans="1:8" ht="30" x14ac:dyDescent="0.25">
      <c r="A131" s="180" t="s">
        <v>319</v>
      </c>
      <c r="B131" s="181" t="s">
        <v>643</v>
      </c>
      <c r="C131" s="190" t="s">
        <v>320</v>
      </c>
      <c r="D131" s="181" t="s">
        <v>13</v>
      </c>
      <c r="E131" s="186">
        <v>3</v>
      </c>
      <c r="F131" s="187">
        <v>83.01</v>
      </c>
      <c r="G131" s="188">
        <f t="shared" si="16"/>
        <v>249.03000000000003</v>
      </c>
      <c r="H131" s="203"/>
    </row>
    <row r="132" spans="1:8" ht="30" x14ac:dyDescent="0.25">
      <c r="A132" s="180" t="s">
        <v>321</v>
      </c>
      <c r="B132" s="181" t="s">
        <v>641</v>
      </c>
      <c r="C132" s="190" t="s">
        <v>642</v>
      </c>
      <c r="D132" s="181" t="s">
        <v>13</v>
      </c>
      <c r="E132" s="186">
        <v>1</v>
      </c>
      <c r="F132" s="187">
        <v>92.77</v>
      </c>
      <c r="G132" s="188">
        <f t="shared" si="16"/>
        <v>92.77</v>
      </c>
      <c r="H132" s="203"/>
    </row>
    <row r="133" spans="1:8" ht="30" x14ac:dyDescent="0.25">
      <c r="A133" s="14" t="s">
        <v>322</v>
      </c>
      <c r="B133" s="12" t="s">
        <v>323</v>
      </c>
      <c r="C133" s="46" t="s">
        <v>324</v>
      </c>
      <c r="D133" s="12" t="s">
        <v>13</v>
      </c>
      <c r="E133" s="125">
        <v>9</v>
      </c>
      <c r="F133" s="126">
        <f>'Composições do IFPB'!G119</f>
        <v>70.47699999999999</v>
      </c>
      <c r="G133" s="15">
        <f t="shared" si="16"/>
        <v>634.29299999999989</v>
      </c>
      <c r="H133" s="203"/>
    </row>
    <row r="134" spans="1:8" ht="30" x14ac:dyDescent="0.25">
      <c r="A134" s="14" t="s">
        <v>325</v>
      </c>
      <c r="B134" s="12" t="s">
        <v>326</v>
      </c>
      <c r="C134" s="46" t="s">
        <v>327</v>
      </c>
      <c r="D134" s="12" t="s">
        <v>13</v>
      </c>
      <c r="E134" s="125">
        <v>1</v>
      </c>
      <c r="F134" s="126">
        <f>'Composições do IFPB'!G129</f>
        <v>61.539999999999992</v>
      </c>
      <c r="G134" s="15">
        <f t="shared" si="16"/>
        <v>61.539999999999992</v>
      </c>
      <c r="H134" s="203"/>
    </row>
    <row r="135" spans="1:8" ht="30" x14ac:dyDescent="0.25">
      <c r="A135" s="14" t="s">
        <v>328</v>
      </c>
      <c r="B135" s="12" t="s">
        <v>329</v>
      </c>
      <c r="C135" s="46" t="s">
        <v>330</v>
      </c>
      <c r="D135" s="12" t="s">
        <v>13</v>
      </c>
      <c r="E135" s="134">
        <v>3</v>
      </c>
      <c r="F135" s="135">
        <f>'Composições do IFPB'!G139</f>
        <v>79.728999999999999</v>
      </c>
      <c r="G135" s="15">
        <f t="shared" si="16"/>
        <v>239.18700000000001</v>
      </c>
      <c r="H135" s="203"/>
    </row>
    <row r="136" spans="1:8" x14ac:dyDescent="0.25">
      <c r="A136" s="14" t="s">
        <v>331</v>
      </c>
      <c r="B136" s="12" t="s">
        <v>332</v>
      </c>
      <c r="C136" s="136" t="s">
        <v>333</v>
      </c>
      <c r="D136" s="12" t="s">
        <v>13</v>
      </c>
      <c r="E136" s="134">
        <v>1</v>
      </c>
      <c r="F136" s="135">
        <v>28.47</v>
      </c>
      <c r="G136" s="15">
        <f t="shared" si="16"/>
        <v>28.47</v>
      </c>
      <c r="H136" s="203"/>
    </row>
    <row r="137" spans="1:8" ht="30" x14ac:dyDescent="0.25">
      <c r="A137" s="14" t="s">
        <v>334</v>
      </c>
      <c r="B137" s="20" t="s">
        <v>335</v>
      </c>
      <c r="C137" s="2" t="s">
        <v>441</v>
      </c>
      <c r="D137" s="12" t="s">
        <v>67</v>
      </c>
      <c r="E137" s="125">
        <v>5</v>
      </c>
      <c r="F137" s="126">
        <v>6.56</v>
      </c>
      <c r="G137" s="15">
        <f t="shared" si="16"/>
        <v>32.799999999999997</v>
      </c>
      <c r="H137" s="203"/>
    </row>
    <row r="138" spans="1:8" ht="30" x14ac:dyDescent="0.25">
      <c r="A138" s="14" t="s">
        <v>336</v>
      </c>
      <c r="B138" s="12" t="s">
        <v>283</v>
      </c>
      <c r="C138" s="46" t="s">
        <v>284</v>
      </c>
      <c r="D138" s="3" t="s">
        <v>67</v>
      </c>
      <c r="E138" s="134">
        <v>100</v>
      </c>
      <c r="F138" s="135">
        <v>2.79</v>
      </c>
      <c r="G138" s="15">
        <f t="shared" si="16"/>
        <v>279</v>
      </c>
      <c r="H138" s="203"/>
    </row>
    <row r="139" spans="1:8" x14ac:dyDescent="0.25">
      <c r="A139" s="14" t="s">
        <v>337</v>
      </c>
      <c r="B139" s="127" t="s">
        <v>338</v>
      </c>
      <c r="C139" s="136" t="s">
        <v>339</v>
      </c>
      <c r="D139" s="12" t="s">
        <v>13</v>
      </c>
      <c r="E139" s="134">
        <v>5</v>
      </c>
      <c r="F139" s="135">
        <v>9.7899999999999991</v>
      </c>
      <c r="G139" s="15">
        <f t="shared" si="16"/>
        <v>48.949999999999996</v>
      </c>
      <c r="H139" s="203"/>
    </row>
    <row r="140" spans="1:8" x14ac:dyDescent="0.25">
      <c r="A140" s="14" t="s">
        <v>340</v>
      </c>
      <c r="B140" s="127" t="s">
        <v>341</v>
      </c>
      <c r="C140" s="42" t="s">
        <v>342</v>
      </c>
      <c r="D140" s="12" t="s">
        <v>13</v>
      </c>
      <c r="E140" s="134">
        <v>1</v>
      </c>
      <c r="F140" s="135">
        <v>10.77</v>
      </c>
      <c r="G140" s="15">
        <f t="shared" si="16"/>
        <v>10.77</v>
      </c>
      <c r="H140" s="203"/>
    </row>
    <row r="141" spans="1:8" x14ac:dyDescent="0.25">
      <c r="A141" s="4" t="s">
        <v>343</v>
      </c>
      <c r="B141" s="22"/>
      <c r="C141" s="47" t="s">
        <v>344</v>
      </c>
      <c r="D141" s="22"/>
      <c r="E141" s="44"/>
      <c r="F141" s="45"/>
      <c r="G141" s="9">
        <f>SUM(G142:G143)</f>
        <v>1812.95</v>
      </c>
      <c r="H141" s="203"/>
    </row>
    <row r="142" spans="1:8" x14ac:dyDescent="0.25">
      <c r="A142" s="14" t="s">
        <v>345</v>
      </c>
      <c r="B142" s="12" t="s">
        <v>158</v>
      </c>
      <c r="C142" s="42" t="s">
        <v>346</v>
      </c>
      <c r="D142" s="12" t="s">
        <v>67</v>
      </c>
      <c r="E142" s="134">
        <v>65</v>
      </c>
      <c r="F142" s="126">
        <v>25.3</v>
      </c>
      <c r="G142" s="135">
        <f>E142*F142</f>
        <v>1644.5</v>
      </c>
      <c r="H142" s="203"/>
    </row>
    <row r="143" spans="1:8" ht="30" x14ac:dyDescent="0.25">
      <c r="A143" s="14" t="s">
        <v>347</v>
      </c>
      <c r="B143" s="12" t="s">
        <v>158</v>
      </c>
      <c r="C143" s="42" t="s">
        <v>348</v>
      </c>
      <c r="D143" s="12" t="s">
        <v>13</v>
      </c>
      <c r="E143" s="125">
        <v>15</v>
      </c>
      <c r="F143" s="126">
        <v>12.5</v>
      </c>
      <c r="G143" s="126">
        <v>168.45000000000002</v>
      </c>
      <c r="H143" s="203"/>
    </row>
    <row r="144" spans="1:8" x14ac:dyDescent="0.25">
      <c r="A144" s="4" t="s">
        <v>349</v>
      </c>
      <c r="B144" s="22"/>
      <c r="C144" s="47" t="s">
        <v>350</v>
      </c>
      <c r="D144" s="22"/>
      <c r="E144" s="44"/>
      <c r="F144" s="45"/>
      <c r="G144" s="9">
        <f>SUM(G145:G149)</f>
        <v>22438.720000000001</v>
      </c>
      <c r="H144" s="203"/>
    </row>
    <row r="145" spans="1:9" s="189" customFormat="1" ht="90" x14ac:dyDescent="0.25">
      <c r="A145" s="14" t="s">
        <v>351</v>
      </c>
      <c r="B145" s="12" t="s">
        <v>352</v>
      </c>
      <c r="C145" s="2" t="s">
        <v>353</v>
      </c>
      <c r="D145" s="12" t="s">
        <v>13</v>
      </c>
      <c r="E145" s="125">
        <v>1</v>
      </c>
      <c r="F145" s="126">
        <f>'Composições do IFPB'!G151</f>
        <v>11724.789999999999</v>
      </c>
      <c r="G145" s="126">
        <f>E145*F145</f>
        <v>11724.789999999999</v>
      </c>
      <c r="H145" s="203"/>
      <c r="I145" s="201"/>
    </row>
    <row r="146" spans="1:9" x14ac:dyDescent="0.25">
      <c r="A146" s="14" t="s">
        <v>354</v>
      </c>
      <c r="B146" s="127" t="s">
        <v>355</v>
      </c>
      <c r="C146" s="42" t="s">
        <v>356</v>
      </c>
      <c r="D146" s="12" t="s">
        <v>13</v>
      </c>
      <c r="E146" s="134">
        <v>3</v>
      </c>
      <c r="F146" s="126">
        <v>523.84</v>
      </c>
      <c r="G146" s="126">
        <f t="shared" ref="G146:G149" si="17">E146*F146</f>
        <v>1571.52</v>
      </c>
      <c r="H146" s="203"/>
    </row>
    <row r="147" spans="1:9" x14ac:dyDescent="0.25">
      <c r="A147" s="14" t="s">
        <v>357</v>
      </c>
      <c r="B147" s="12" t="s">
        <v>358</v>
      </c>
      <c r="C147" s="42" t="s">
        <v>359</v>
      </c>
      <c r="D147" s="12" t="s">
        <v>13</v>
      </c>
      <c r="E147" s="134">
        <v>3</v>
      </c>
      <c r="F147" s="126">
        <v>870.12</v>
      </c>
      <c r="G147" s="126">
        <f t="shared" si="17"/>
        <v>2610.36</v>
      </c>
      <c r="H147" s="203"/>
    </row>
    <row r="148" spans="1:9" s="189" customFormat="1" x14ac:dyDescent="0.25">
      <c r="A148" s="14" t="s">
        <v>360</v>
      </c>
      <c r="B148" s="12" t="s">
        <v>361</v>
      </c>
      <c r="C148" s="2" t="s">
        <v>362</v>
      </c>
      <c r="D148" s="12" t="s">
        <v>13</v>
      </c>
      <c r="E148" s="125">
        <v>3</v>
      </c>
      <c r="F148" s="126">
        <v>1191.29</v>
      </c>
      <c r="G148" s="126">
        <f t="shared" si="17"/>
        <v>3573.87</v>
      </c>
      <c r="H148" s="203"/>
      <c r="I148" s="201"/>
    </row>
    <row r="149" spans="1:9" x14ac:dyDescent="0.25">
      <c r="A149" s="14" t="s">
        <v>363</v>
      </c>
      <c r="B149" s="12" t="s">
        <v>364</v>
      </c>
      <c r="C149" s="42" t="s">
        <v>365</v>
      </c>
      <c r="D149" s="12" t="s">
        <v>13</v>
      </c>
      <c r="E149" s="134">
        <v>1</v>
      </c>
      <c r="F149" s="135">
        <v>2958.18</v>
      </c>
      <c r="G149" s="126">
        <f t="shared" si="17"/>
        <v>2958.18</v>
      </c>
      <c r="H149" s="203"/>
    </row>
    <row r="150" spans="1:9" x14ac:dyDescent="0.25">
      <c r="A150" s="4" t="s">
        <v>366</v>
      </c>
      <c r="B150" s="22"/>
      <c r="C150" s="47" t="s">
        <v>367</v>
      </c>
      <c r="D150" s="22"/>
      <c r="E150" s="44"/>
      <c r="F150" s="45"/>
      <c r="G150" s="9">
        <f>SUM(G151:G156)</f>
        <v>19435.849999999999</v>
      </c>
      <c r="H150" s="203"/>
    </row>
    <row r="151" spans="1:9" ht="30" x14ac:dyDescent="0.25">
      <c r="A151" s="14" t="s">
        <v>368</v>
      </c>
      <c r="B151" s="12" t="s">
        <v>369</v>
      </c>
      <c r="C151" s="2" t="s">
        <v>370</v>
      </c>
      <c r="D151" s="12" t="s">
        <v>13</v>
      </c>
      <c r="E151" s="125">
        <v>6</v>
      </c>
      <c r="F151" s="126">
        <v>269.97000000000003</v>
      </c>
      <c r="G151" s="126">
        <f>E151*F151</f>
        <v>1619.8200000000002</v>
      </c>
      <c r="H151" s="203"/>
    </row>
    <row r="152" spans="1:9" x14ac:dyDescent="0.25">
      <c r="A152" s="14" t="s">
        <v>371</v>
      </c>
      <c r="B152" s="3" t="s">
        <v>372</v>
      </c>
      <c r="C152" s="46" t="s">
        <v>373</v>
      </c>
      <c r="D152" s="12" t="s">
        <v>13</v>
      </c>
      <c r="E152" s="11">
        <v>2</v>
      </c>
      <c r="F152" s="15">
        <f>'Composições do IFPB'!G54</f>
        <v>68.19</v>
      </c>
      <c r="G152" s="126">
        <f t="shared" ref="G152:G156" si="18">E152*F152</f>
        <v>136.38</v>
      </c>
      <c r="H152" s="203"/>
    </row>
    <row r="153" spans="1:9" s="189" customFormat="1" x14ac:dyDescent="0.25">
      <c r="A153" s="14" t="s">
        <v>374</v>
      </c>
      <c r="B153" s="12" t="s">
        <v>375</v>
      </c>
      <c r="C153" s="2" t="s">
        <v>376</v>
      </c>
      <c r="D153" s="12" t="s">
        <v>13</v>
      </c>
      <c r="E153" s="125">
        <v>16</v>
      </c>
      <c r="F153" s="126">
        <v>31.17</v>
      </c>
      <c r="G153" s="126">
        <f t="shared" si="18"/>
        <v>498.72</v>
      </c>
      <c r="H153" s="203"/>
      <c r="I153" s="201"/>
    </row>
    <row r="154" spans="1:9" ht="30" x14ac:dyDescent="0.25">
      <c r="A154" s="14" t="s">
        <v>377</v>
      </c>
      <c r="B154" s="12" t="s">
        <v>378</v>
      </c>
      <c r="C154" s="2" t="s">
        <v>379</v>
      </c>
      <c r="D154" s="12" t="s">
        <v>67</v>
      </c>
      <c r="E154" s="125">
        <v>80</v>
      </c>
      <c r="F154" s="126">
        <v>124.36</v>
      </c>
      <c r="G154" s="126">
        <f t="shared" si="18"/>
        <v>9948.7999999999993</v>
      </c>
      <c r="H154" s="203"/>
    </row>
    <row r="155" spans="1:9" ht="30" x14ac:dyDescent="0.25">
      <c r="A155" s="14" t="s">
        <v>380</v>
      </c>
      <c r="B155" s="127" t="s">
        <v>381</v>
      </c>
      <c r="C155" s="2" t="s">
        <v>382</v>
      </c>
      <c r="D155" s="12" t="s">
        <v>13</v>
      </c>
      <c r="E155" s="125">
        <v>3</v>
      </c>
      <c r="F155" s="126">
        <v>1891.02</v>
      </c>
      <c r="G155" s="126">
        <f t="shared" si="18"/>
        <v>5673.0599999999995</v>
      </c>
      <c r="H155" s="203"/>
    </row>
    <row r="156" spans="1:9" x14ac:dyDescent="0.25">
      <c r="A156" s="14" t="s">
        <v>383</v>
      </c>
      <c r="B156" s="12" t="s">
        <v>384</v>
      </c>
      <c r="C156" s="42" t="s">
        <v>385</v>
      </c>
      <c r="D156" s="12" t="s">
        <v>13</v>
      </c>
      <c r="E156" s="125">
        <v>3</v>
      </c>
      <c r="F156" s="126">
        <v>519.69000000000005</v>
      </c>
      <c r="G156" s="126">
        <f t="shared" si="18"/>
        <v>1559.0700000000002</v>
      </c>
      <c r="H156" s="203"/>
    </row>
    <row r="157" spans="1:9" x14ac:dyDescent="0.25">
      <c r="A157" s="4" t="s">
        <v>386</v>
      </c>
      <c r="B157" s="22"/>
      <c r="C157" s="47" t="s">
        <v>387</v>
      </c>
      <c r="D157" s="22"/>
      <c r="E157" s="44"/>
      <c r="F157" s="45"/>
      <c r="G157" s="9">
        <f>SUM(G158:G161)</f>
        <v>108854.50999999998</v>
      </c>
      <c r="H157" s="203"/>
    </row>
    <row r="158" spans="1:9" ht="30" x14ac:dyDescent="0.25">
      <c r="A158" s="14" t="s">
        <v>388</v>
      </c>
      <c r="B158" s="12" t="s">
        <v>389</v>
      </c>
      <c r="C158" s="2" t="s">
        <v>390</v>
      </c>
      <c r="D158" s="12" t="s">
        <v>67</v>
      </c>
      <c r="E158" s="125">
        <f>(140+1120)*1.05</f>
        <v>1323</v>
      </c>
      <c r="F158" s="126">
        <v>77.459999999999994</v>
      </c>
      <c r="G158" s="126">
        <f t="shared" ref="G158:G161" si="19">E158*F158</f>
        <v>102479.57999999999</v>
      </c>
      <c r="H158" s="203"/>
    </row>
    <row r="159" spans="1:9" x14ac:dyDescent="0.25">
      <c r="A159" s="14" t="s">
        <v>391</v>
      </c>
      <c r="B159" s="12" t="s">
        <v>406</v>
      </c>
      <c r="C159" s="2" t="s">
        <v>426</v>
      </c>
      <c r="D159" s="12" t="s">
        <v>67</v>
      </c>
      <c r="E159" s="125">
        <f>140*2*1.05</f>
        <v>294</v>
      </c>
      <c r="F159" s="126">
        <v>19.940000000000001</v>
      </c>
      <c r="G159" s="126">
        <f t="shared" si="19"/>
        <v>5862.3600000000006</v>
      </c>
      <c r="H159" s="203"/>
    </row>
    <row r="160" spans="1:9" x14ac:dyDescent="0.25">
      <c r="A160" s="14" t="s">
        <v>392</v>
      </c>
      <c r="B160" s="181" t="s">
        <v>639</v>
      </c>
      <c r="C160" s="182" t="s">
        <v>640</v>
      </c>
      <c r="D160" s="181" t="s">
        <v>13</v>
      </c>
      <c r="E160" s="186">
        <v>1</v>
      </c>
      <c r="F160" s="187">
        <v>31.43</v>
      </c>
      <c r="G160" s="187">
        <f t="shared" si="19"/>
        <v>31.43</v>
      </c>
      <c r="H160" s="203"/>
    </row>
    <row r="161" spans="1:8" x14ac:dyDescent="0.25">
      <c r="A161" s="14" t="s">
        <v>653</v>
      </c>
      <c r="B161" s="12" t="s">
        <v>652</v>
      </c>
      <c r="C161" s="2" t="s">
        <v>651</v>
      </c>
      <c r="D161" s="12" t="s">
        <v>67</v>
      </c>
      <c r="E161" s="125">
        <v>18</v>
      </c>
      <c r="F161" s="126">
        <v>26.73</v>
      </c>
      <c r="G161" s="126">
        <f t="shared" si="19"/>
        <v>481.14</v>
      </c>
      <c r="H161" s="203"/>
    </row>
    <row r="162" spans="1:8" x14ac:dyDescent="0.25">
      <c r="A162" s="4" t="s">
        <v>393</v>
      </c>
      <c r="B162" s="22"/>
      <c r="C162" s="47" t="s">
        <v>394</v>
      </c>
      <c r="D162" s="22"/>
      <c r="E162" s="44"/>
      <c r="F162" s="45"/>
      <c r="G162" s="9">
        <f>SUM(G163:G174)</f>
        <v>12143.364200000002</v>
      </c>
      <c r="H162" s="203"/>
    </row>
    <row r="163" spans="1:8" ht="30" x14ac:dyDescent="0.25">
      <c r="A163" s="14" t="s">
        <v>395</v>
      </c>
      <c r="B163" s="12" t="s">
        <v>396</v>
      </c>
      <c r="C163" s="2" t="s">
        <v>397</v>
      </c>
      <c r="D163" s="12" t="s">
        <v>67</v>
      </c>
      <c r="E163" s="125">
        <v>326</v>
      </c>
      <c r="F163" s="126">
        <v>26.81</v>
      </c>
      <c r="G163" s="126">
        <f>E163*F163</f>
        <v>8740.06</v>
      </c>
      <c r="H163" s="203"/>
    </row>
    <row r="164" spans="1:8" ht="30" x14ac:dyDescent="0.25">
      <c r="A164" s="14" t="s">
        <v>398</v>
      </c>
      <c r="B164" s="12" t="s">
        <v>659</v>
      </c>
      <c r="C164" s="2" t="s">
        <v>658</v>
      </c>
      <c r="D164" s="12" t="s">
        <v>67</v>
      </c>
      <c r="E164" s="125">
        <f>E163/4</f>
        <v>81.5</v>
      </c>
      <c r="F164" s="126">
        <v>13.33</v>
      </c>
      <c r="G164" s="126">
        <f t="shared" ref="G164:G168" si="20">E164*F164</f>
        <v>1086.395</v>
      </c>
      <c r="H164" s="203"/>
    </row>
    <row r="165" spans="1:8" x14ac:dyDescent="0.25">
      <c r="A165" s="14" t="s">
        <v>399</v>
      </c>
      <c r="B165" s="181" t="s">
        <v>639</v>
      </c>
      <c r="C165" s="182" t="s">
        <v>640</v>
      </c>
      <c r="D165" s="181" t="s">
        <v>13</v>
      </c>
      <c r="E165" s="186">
        <v>1</v>
      </c>
      <c r="F165" s="187">
        <v>31.43</v>
      </c>
      <c r="G165" s="126">
        <f t="shared" si="20"/>
        <v>31.43</v>
      </c>
      <c r="H165" s="203"/>
    </row>
    <row r="166" spans="1:8" ht="30" x14ac:dyDescent="0.25">
      <c r="A166" s="14" t="s">
        <v>402</v>
      </c>
      <c r="B166" s="12" t="s">
        <v>400</v>
      </c>
      <c r="C166" s="2" t="s">
        <v>401</v>
      </c>
      <c r="D166" s="12" t="s">
        <v>13</v>
      </c>
      <c r="E166" s="125">
        <v>1</v>
      </c>
      <c r="F166" s="126">
        <v>293.45</v>
      </c>
      <c r="G166" s="126">
        <f t="shared" si="20"/>
        <v>293.45</v>
      </c>
      <c r="H166" s="203"/>
    </row>
    <row r="167" spans="1:8" x14ac:dyDescent="0.25">
      <c r="A167" s="14" t="s">
        <v>405</v>
      </c>
      <c r="B167" s="12" t="s">
        <v>403</v>
      </c>
      <c r="C167" s="2" t="s">
        <v>404</v>
      </c>
      <c r="D167" s="12" t="s">
        <v>13</v>
      </c>
      <c r="E167" s="125">
        <v>1</v>
      </c>
      <c r="F167" s="126">
        <v>5.44</v>
      </c>
      <c r="G167" s="126">
        <f t="shared" si="20"/>
        <v>5.44</v>
      </c>
      <c r="H167" s="203"/>
    </row>
    <row r="168" spans="1:8" x14ac:dyDescent="0.25">
      <c r="A168" s="14" t="s">
        <v>408</v>
      </c>
      <c r="B168" s="12" t="s">
        <v>406</v>
      </c>
      <c r="C168" s="2" t="s">
        <v>407</v>
      </c>
      <c r="D168" s="12" t="s">
        <v>67</v>
      </c>
      <c r="E168" s="125">
        <v>80</v>
      </c>
      <c r="F168" s="126">
        <v>19.940000000000001</v>
      </c>
      <c r="G168" s="126">
        <f t="shared" si="20"/>
        <v>1595.2</v>
      </c>
      <c r="H168" s="203"/>
    </row>
    <row r="169" spans="1:8" x14ac:dyDescent="0.25">
      <c r="A169" s="14" t="s">
        <v>411</v>
      </c>
      <c r="B169" s="12" t="s">
        <v>409</v>
      </c>
      <c r="C169" s="2" t="s">
        <v>410</v>
      </c>
      <c r="D169" s="12" t="s">
        <v>67</v>
      </c>
      <c r="E169" s="125">
        <v>20</v>
      </c>
      <c r="F169" s="126">
        <f>'Composições do IFPB'!G157</f>
        <v>4.7864599999999999</v>
      </c>
      <c r="G169" s="126">
        <f t="shared" ref="G169:G174" si="21">E169*F169</f>
        <v>95.729199999999992</v>
      </c>
      <c r="H169" s="203"/>
    </row>
    <row r="170" spans="1:8" x14ac:dyDescent="0.25">
      <c r="A170" s="14" t="s">
        <v>412</v>
      </c>
      <c r="B170" s="127" t="s">
        <v>341</v>
      </c>
      <c r="C170" s="2" t="s">
        <v>342</v>
      </c>
      <c r="D170" s="12" t="s">
        <v>13</v>
      </c>
      <c r="E170" s="125">
        <v>7</v>
      </c>
      <c r="F170" s="126">
        <v>10.77</v>
      </c>
      <c r="G170" s="126">
        <f t="shared" si="21"/>
        <v>75.39</v>
      </c>
      <c r="H170" s="203"/>
    </row>
    <row r="171" spans="1:8" x14ac:dyDescent="0.25">
      <c r="A171" s="14" t="s">
        <v>415</v>
      </c>
      <c r="B171" s="127" t="s">
        <v>413</v>
      </c>
      <c r="C171" s="2" t="s">
        <v>414</v>
      </c>
      <c r="D171" s="12" t="s">
        <v>13</v>
      </c>
      <c r="E171" s="125">
        <v>3</v>
      </c>
      <c r="F171" s="126">
        <v>10.14</v>
      </c>
      <c r="G171" s="126">
        <f t="shared" si="21"/>
        <v>30.42</v>
      </c>
      <c r="H171" s="203"/>
    </row>
    <row r="172" spans="1:8" x14ac:dyDescent="0.25">
      <c r="A172" s="14" t="s">
        <v>656</v>
      </c>
      <c r="B172" s="127" t="s">
        <v>416</v>
      </c>
      <c r="C172" s="2" t="s">
        <v>417</v>
      </c>
      <c r="D172" s="12" t="s">
        <v>13</v>
      </c>
      <c r="E172" s="125">
        <v>1</v>
      </c>
      <c r="F172" s="126">
        <v>100.15</v>
      </c>
      <c r="G172" s="126">
        <f t="shared" si="21"/>
        <v>100.15</v>
      </c>
      <c r="H172" s="203"/>
    </row>
    <row r="173" spans="1:8" x14ac:dyDescent="0.25">
      <c r="A173" s="14" t="s">
        <v>657</v>
      </c>
      <c r="B173" s="127" t="s">
        <v>300</v>
      </c>
      <c r="C173" s="2" t="s">
        <v>654</v>
      </c>
      <c r="D173" s="12" t="s">
        <v>13</v>
      </c>
      <c r="E173" s="125">
        <v>4</v>
      </c>
      <c r="F173" s="126">
        <v>16.36</v>
      </c>
      <c r="G173" s="126">
        <f t="shared" si="21"/>
        <v>65.44</v>
      </c>
      <c r="H173" s="203"/>
    </row>
    <row r="174" spans="1:8" x14ac:dyDescent="0.25">
      <c r="A174" s="14" t="s">
        <v>661</v>
      </c>
      <c r="B174" s="127" t="s">
        <v>655</v>
      </c>
      <c r="C174" s="2" t="s">
        <v>660</v>
      </c>
      <c r="D174" s="12" t="s">
        <v>13</v>
      </c>
      <c r="E174" s="125">
        <v>2</v>
      </c>
      <c r="F174" s="126">
        <v>12.13</v>
      </c>
      <c r="G174" s="126">
        <f t="shared" si="21"/>
        <v>24.26</v>
      </c>
      <c r="H174" s="203"/>
    </row>
    <row r="175" spans="1:8" x14ac:dyDescent="0.25">
      <c r="A175" s="4" t="s">
        <v>418</v>
      </c>
      <c r="B175" s="22"/>
      <c r="C175" s="47" t="s">
        <v>419</v>
      </c>
      <c r="D175" s="22"/>
      <c r="E175" s="44"/>
      <c r="F175" s="45"/>
      <c r="G175" s="9">
        <f>SUM(G176:G181)</f>
        <v>31375.196600000003</v>
      </c>
      <c r="H175" s="203"/>
    </row>
    <row r="176" spans="1:8" ht="30" x14ac:dyDescent="0.25">
      <c r="A176" s="14" t="s">
        <v>420</v>
      </c>
      <c r="B176" s="12" t="s">
        <v>396</v>
      </c>
      <c r="C176" s="2" t="s">
        <v>397</v>
      </c>
      <c r="D176" s="12" t="s">
        <v>67</v>
      </c>
      <c r="E176" s="125">
        <f>110*1.05</f>
        <v>115.5</v>
      </c>
      <c r="F176" s="126">
        <v>26.81</v>
      </c>
      <c r="G176" s="126">
        <f>E176*F176</f>
        <v>3096.5549999999998</v>
      </c>
      <c r="H176" s="203"/>
    </row>
    <row r="177" spans="1:8" ht="30" x14ac:dyDescent="0.25">
      <c r="A177" s="14" t="s">
        <v>422</v>
      </c>
      <c r="B177" s="12" t="s">
        <v>423</v>
      </c>
      <c r="C177" s="2" t="s">
        <v>424</v>
      </c>
      <c r="D177" s="12" t="s">
        <v>67</v>
      </c>
      <c r="E177" s="125">
        <f>E176*4*1.05</f>
        <v>485.1</v>
      </c>
      <c r="F177" s="126">
        <v>48.47</v>
      </c>
      <c r="G177" s="126">
        <f t="shared" ref="G177:G181" si="22">E177*F177</f>
        <v>23512.797000000002</v>
      </c>
      <c r="H177" s="203"/>
    </row>
    <row r="178" spans="1:8" x14ac:dyDescent="0.25">
      <c r="A178" s="14" t="s">
        <v>425</v>
      </c>
      <c r="B178" s="12" t="s">
        <v>406</v>
      </c>
      <c r="C178" s="2" t="s">
        <v>426</v>
      </c>
      <c r="D178" s="12" t="s">
        <v>67</v>
      </c>
      <c r="E178" s="125">
        <f>110*2*1.05</f>
        <v>231</v>
      </c>
      <c r="F178" s="126">
        <v>19.940000000000001</v>
      </c>
      <c r="G178" s="126">
        <f t="shared" si="22"/>
        <v>4606.1400000000003</v>
      </c>
      <c r="H178" s="203"/>
    </row>
    <row r="179" spans="1:8" x14ac:dyDescent="0.25">
      <c r="A179" s="14" t="s">
        <v>427</v>
      </c>
      <c r="B179" s="127" t="s">
        <v>300</v>
      </c>
      <c r="C179" s="2" t="s">
        <v>654</v>
      </c>
      <c r="D179" s="12" t="s">
        <v>13</v>
      </c>
      <c r="E179" s="125">
        <v>2</v>
      </c>
      <c r="F179" s="126">
        <v>16.36</v>
      </c>
      <c r="G179" s="126">
        <f t="shared" si="22"/>
        <v>32.72</v>
      </c>
      <c r="H179" s="203"/>
    </row>
    <row r="180" spans="1:8" x14ac:dyDescent="0.25">
      <c r="A180" s="14" t="s">
        <v>428</v>
      </c>
      <c r="B180" s="12" t="s">
        <v>446</v>
      </c>
      <c r="C180" s="2" t="s">
        <v>676</v>
      </c>
      <c r="D180" s="12" t="s">
        <v>13</v>
      </c>
      <c r="E180" s="125">
        <v>4</v>
      </c>
      <c r="F180" s="126">
        <v>19.78</v>
      </c>
      <c r="G180" s="126">
        <f t="shared" si="22"/>
        <v>79.12</v>
      </c>
      <c r="H180" s="203"/>
    </row>
    <row r="181" spans="1:8" x14ac:dyDescent="0.25">
      <c r="A181" s="14" t="s">
        <v>662</v>
      </c>
      <c r="B181" s="12" t="s">
        <v>409</v>
      </c>
      <c r="C181" s="2" t="s">
        <v>410</v>
      </c>
      <c r="D181" s="12" t="s">
        <v>67</v>
      </c>
      <c r="E181" s="125">
        <v>10</v>
      </c>
      <c r="F181" s="126">
        <f>'Composições do IFPB'!G157</f>
        <v>4.7864599999999999</v>
      </c>
      <c r="G181" s="126">
        <f t="shared" si="22"/>
        <v>47.864599999999996</v>
      </c>
      <c r="H181" s="203"/>
    </row>
    <row r="182" spans="1:8" x14ac:dyDescent="0.25">
      <c r="A182" s="128" t="s">
        <v>429</v>
      </c>
      <c r="B182" s="129"/>
      <c r="C182" s="130" t="s">
        <v>430</v>
      </c>
      <c r="D182" s="129"/>
      <c r="E182" s="131"/>
      <c r="F182" s="132"/>
      <c r="G182" s="133">
        <f>SUM(G183:G195)</f>
        <v>60366.040000000008</v>
      </c>
      <c r="H182" s="203"/>
    </row>
    <row r="183" spans="1:8" ht="30" x14ac:dyDescent="0.25">
      <c r="A183" s="14" t="s">
        <v>431</v>
      </c>
      <c r="B183" s="12" t="s">
        <v>432</v>
      </c>
      <c r="C183" s="2" t="s">
        <v>433</v>
      </c>
      <c r="D183" s="12" t="s">
        <v>67</v>
      </c>
      <c r="E183" s="125">
        <f>80*5*2*1.05</f>
        <v>840</v>
      </c>
      <c r="F183" s="126">
        <v>62.71</v>
      </c>
      <c r="G183" s="126">
        <f t="shared" ref="G183:G195" si="23">E183*F183</f>
        <v>52676.4</v>
      </c>
      <c r="H183" s="203"/>
    </row>
    <row r="184" spans="1:8" x14ac:dyDescent="0.25">
      <c r="A184" s="14" t="s">
        <v>663</v>
      </c>
      <c r="B184" s="12" t="s">
        <v>680</v>
      </c>
      <c r="C184" s="2" t="s">
        <v>679</v>
      </c>
      <c r="D184" s="12" t="s">
        <v>13</v>
      </c>
      <c r="E184" s="125">
        <v>18</v>
      </c>
      <c r="F184" s="126">
        <v>26.5</v>
      </c>
      <c r="G184" s="126">
        <f t="shared" si="23"/>
        <v>477</v>
      </c>
      <c r="H184" s="203"/>
    </row>
    <row r="185" spans="1:8" x14ac:dyDescent="0.25">
      <c r="A185" s="14" t="s">
        <v>664</v>
      </c>
      <c r="B185" s="12" t="s">
        <v>406</v>
      </c>
      <c r="C185" s="2" t="s">
        <v>426</v>
      </c>
      <c r="D185" s="12" t="s">
        <v>67</v>
      </c>
      <c r="E185" s="125">
        <f>80*4*1.05</f>
        <v>336</v>
      </c>
      <c r="F185" s="126">
        <v>19.940000000000001</v>
      </c>
      <c r="G185" s="126">
        <f t="shared" si="23"/>
        <v>6699.84</v>
      </c>
      <c r="H185" s="203"/>
    </row>
    <row r="186" spans="1:8" x14ac:dyDescent="0.25">
      <c r="A186" s="14" t="s">
        <v>669</v>
      </c>
      <c r="B186" s="191" t="s">
        <v>639</v>
      </c>
      <c r="C186" s="193" t="s">
        <v>640</v>
      </c>
      <c r="D186" s="191" t="s">
        <v>13</v>
      </c>
      <c r="E186" s="194">
        <v>3</v>
      </c>
      <c r="F186" s="187">
        <v>31.43</v>
      </c>
      <c r="G186" s="187">
        <f t="shared" si="23"/>
        <v>94.289999999999992</v>
      </c>
      <c r="H186" s="203"/>
    </row>
    <row r="187" spans="1:8" ht="14.25" customHeight="1" x14ac:dyDescent="0.25">
      <c r="A187" s="14" t="s">
        <v>670</v>
      </c>
      <c r="B187" s="12" t="s">
        <v>289</v>
      </c>
      <c r="C187" s="2" t="s">
        <v>675</v>
      </c>
      <c r="D187" s="12" t="s">
        <v>13</v>
      </c>
      <c r="E187" s="125">
        <v>3</v>
      </c>
      <c r="F187" s="126">
        <v>20.32</v>
      </c>
      <c r="G187" s="126">
        <f t="shared" si="23"/>
        <v>60.96</v>
      </c>
      <c r="H187" s="203"/>
    </row>
    <row r="188" spans="1:8" x14ac:dyDescent="0.25">
      <c r="A188" s="14" t="s">
        <v>671</v>
      </c>
      <c r="B188" s="20" t="s">
        <v>294</v>
      </c>
      <c r="C188" s="2" t="s">
        <v>295</v>
      </c>
      <c r="D188" s="12" t="s">
        <v>67</v>
      </c>
      <c r="E188" s="125">
        <v>2</v>
      </c>
      <c r="F188" s="15">
        <v>29.08</v>
      </c>
      <c r="G188" s="126">
        <f t="shared" si="23"/>
        <v>58.16</v>
      </c>
      <c r="H188" s="203"/>
    </row>
    <row r="189" spans="1:8" ht="30" x14ac:dyDescent="0.25">
      <c r="A189" s="14" t="s">
        <v>672</v>
      </c>
      <c r="B189" s="20" t="s">
        <v>335</v>
      </c>
      <c r="C189" s="2" t="s">
        <v>441</v>
      </c>
      <c r="D189" s="12" t="s">
        <v>67</v>
      </c>
      <c r="E189" s="125">
        <v>3</v>
      </c>
      <c r="F189" s="15">
        <v>6.56</v>
      </c>
      <c r="G189" s="126">
        <f t="shared" si="23"/>
        <v>19.68</v>
      </c>
      <c r="H189" s="203"/>
    </row>
    <row r="190" spans="1:8" ht="30" x14ac:dyDescent="0.25">
      <c r="A190" s="14" t="s">
        <v>673</v>
      </c>
      <c r="B190" s="20" t="s">
        <v>442</v>
      </c>
      <c r="C190" s="2" t="s">
        <v>443</v>
      </c>
      <c r="D190" s="12" t="s">
        <v>67</v>
      </c>
      <c r="E190" s="125">
        <v>3</v>
      </c>
      <c r="F190" s="15">
        <v>7.77</v>
      </c>
      <c r="G190" s="126">
        <f t="shared" si="23"/>
        <v>23.31</v>
      </c>
      <c r="H190" s="203"/>
    </row>
    <row r="191" spans="1:8" x14ac:dyDescent="0.25">
      <c r="A191" s="14" t="s">
        <v>681</v>
      </c>
      <c r="B191" s="191" t="s">
        <v>639</v>
      </c>
      <c r="C191" s="193" t="s">
        <v>640</v>
      </c>
      <c r="D191" s="191" t="s">
        <v>13</v>
      </c>
      <c r="E191" s="194">
        <v>3</v>
      </c>
      <c r="F191" s="205">
        <v>31.43</v>
      </c>
      <c r="G191" s="205">
        <f t="shared" si="23"/>
        <v>94.289999999999992</v>
      </c>
      <c r="H191" s="203"/>
    </row>
    <row r="192" spans="1:8" ht="14.25" customHeight="1" x14ac:dyDescent="0.25">
      <c r="A192" s="14" t="s">
        <v>682</v>
      </c>
      <c r="B192" s="12" t="s">
        <v>289</v>
      </c>
      <c r="C192" s="2" t="s">
        <v>290</v>
      </c>
      <c r="D192" s="12" t="s">
        <v>13</v>
      </c>
      <c r="E192" s="125">
        <v>3</v>
      </c>
      <c r="F192" s="126">
        <v>20.32</v>
      </c>
      <c r="G192" s="126">
        <f t="shared" si="23"/>
        <v>60.96</v>
      </c>
      <c r="H192" s="203"/>
    </row>
    <row r="193" spans="1:8" x14ac:dyDescent="0.25">
      <c r="A193" s="14" t="s">
        <v>683</v>
      </c>
      <c r="B193" s="20" t="s">
        <v>294</v>
      </c>
      <c r="C193" s="2" t="s">
        <v>295</v>
      </c>
      <c r="D193" s="12" t="s">
        <v>67</v>
      </c>
      <c r="E193" s="125">
        <v>2</v>
      </c>
      <c r="F193" s="15">
        <v>29.08</v>
      </c>
      <c r="G193" s="126">
        <f t="shared" si="23"/>
        <v>58.16</v>
      </c>
      <c r="H193" s="203"/>
    </row>
    <row r="194" spans="1:8" ht="30" x14ac:dyDescent="0.25">
      <c r="A194" s="14" t="s">
        <v>684</v>
      </c>
      <c r="B194" s="20" t="s">
        <v>335</v>
      </c>
      <c r="C194" s="2" t="s">
        <v>441</v>
      </c>
      <c r="D194" s="12" t="s">
        <v>67</v>
      </c>
      <c r="E194" s="125">
        <v>3</v>
      </c>
      <c r="F194" s="15">
        <v>6.56</v>
      </c>
      <c r="G194" s="126">
        <f t="shared" si="23"/>
        <v>19.68</v>
      </c>
      <c r="H194" s="203"/>
    </row>
    <row r="195" spans="1:8" ht="30" x14ac:dyDescent="0.25">
      <c r="A195" s="14" t="s">
        <v>685</v>
      </c>
      <c r="B195" s="20" t="s">
        <v>442</v>
      </c>
      <c r="C195" s="2" t="s">
        <v>443</v>
      </c>
      <c r="D195" s="12" t="s">
        <v>67</v>
      </c>
      <c r="E195" s="125">
        <v>3</v>
      </c>
      <c r="F195" s="15">
        <v>7.77</v>
      </c>
      <c r="G195" s="126">
        <f t="shared" si="23"/>
        <v>23.31</v>
      </c>
      <c r="H195" s="203"/>
    </row>
    <row r="196" spans="1:8" x14ac:dyDescent="0.25">
      <c r="A196" s="4" t="s">
        <v>434</v>
      </c>
      <c r="B196" s="22"/>
      <c r="C196" s="47" t="s">
        <v>435</v>
      </c>
      <c r="D196" s="22"/>
      <c r="E196" s="44"/>
      <c r="F196" s="45"/>
      <c r="G196" s="9">
        <f>SUM(G197:G201)</f>
        <v>256.39999999999998</v>
      </c>
      <c r="H196" s="203"/>
    </row>
    <row r="197" spans="1:8" x14ac:dyDescent="0.25">
      <c r="A197" s="204" t="s">
        <v>436</v>
      </c>
      <c r="B197" s="191" t="s">
        <v>639</v>
      </c>
      <c r="C197" s="193" t="s">
        <v>640</v>
      </c>
      <c r="D197" s="191" t="s">
        <v>13</v>
      </c>
      <c r="E197" s="194">
        <v>3</v>
      </c>
      <c r="F197" s="205">
        <v>31.43</v>
      </c>
      <c r="G197" s="205">
        <f t="shared" ref="G197:G201" si="24">E197*F197</f>
        <v>94.289999999999992</v>
      </c>
      <c r="H197" s="203"/>
    </row>
    <row r="198" spans="1:8" ht="14.25" customHeight="1" x14ac:dyDescent="0.25">
      <c r="A198" s="180" t="s">
        <v>437</v>
      </c>
      <c r="B198" s="12" t="s">
        <v>289</v>
      </c>
      <c r="C198" s="2" t="s">
        <v>290</v>
      </c>
      <c r="D198" s="12" t="s">
        <v>13</v>
      </c>
      <c r="E198" s="125">
        <v>3</v>
      </c>
      <c r="F198" s="126">
        <v>20.32</v>
      </c>
      <c r="G198" s="126">
        <f t="shared" si="24"/>
        <v>60.96</v>
      </c>
      <c r="H198" s="203"/>
    </row>
    <row r="199" spans="1:8" x14ac:dyDescent="0.25">
      <c r="A199" s="180" t="s">
        <v>438</v>
      </c>
      <c r="B199" s="20" t="s">
        <v>294</v>
      </c>
      <c r="C199" s="2" t="s">
        <v>295</v>
      </c>
      <c r="D199" s="12" t="s">
        <v>67</v>
      </c>
      <c r="E199" s="125">
        <v>2</v>
      </c>
      <c r="F199" s="15">
        <v>29.08</v>
      </c>
      <c r="G199" s="126">
        <f t="shared" si="24"/>
        <v>58.16</v>
      </c>
      <c r="H199" s="203"/>
    </row>
    <row r="200" spans="1:8" ht="30" x14ac:dyDescent="0.25">
      <c r="A200" s="180" t="s">
        <v>439</v>
      </c>
      <c r="B200" s="20" t="s">
        <v>335</v>
      </c>
      <c r="C200" s="2" t="s">
        <v>441</v>
      </c>
      <c r="D200" s="12" t="s">
        <v>67</v>
      </c>
      <c r="E200" s="125">
        <v>3</v>
      </c>
      <c r="F200" s="15">
        <v>6.56</v>
      </c>
      <c r="G200" s="126">
        <f t="shared" si="24"/>
        <v>19.68</v>
      </c>
      <c r="H200" s="203"/>
    </row>
    <row r="201" spans="1:8" ht="30" x14ac:dyDescent="0.25">
      <c r="A201" s="180" t="s">
        <v>440</v>
      </c>
      <c r="B201" s="20" t="s">
        <v>442</v>
      </c>
      <c r="C201" s="2" t="s">
        <v>443</v>
      </c>
      <c r="D201" s="12" t="s">
        <v>67</v>
      </c>
      <c r="E201" s="125">
        <v>3</v>
      </c>
      <c r="F201" s="15">
        <v>7.77</v>
      </c>
      <c r="G201" s="126">
        <f t="shared" si="24"/>
        <v>23.31</v>
      </c>
      <c r="H201" s="203"/>
    </row>
    <row r="202" spans="1:8" x14ac:dyDescent="0.25">
      <c r="A202" s="4" t="s">
        <v>444</v>
      </c>
      <c r="B202" s="22"/>
      <c r="C202" s="47" t="s">
        <v>445</v>
      </c>
      <c r="D202" s="22"/>
      <c r="E202" s="44"/>
      <c r="F202" s="45"/>
      <c r="G202" s="9">
        <f>SUM(G203:G206)</f>
        <v>66203.62</v>
      </c>
      <c r="H202" s="203"/>
    </row>
    <row r="203" spans="1:8" ht="30" x14ac:dyDescent="0.25">
      <c r="A203" s="14" t="s">
        <v>422</v>
      </c>
      <c r="B203" s="12" t="s">
        <v>423</v>
      </c>
      <c r="C203" s="2" t="s">
        <v>424</v>
      </c>
      <c r="D203" s="12" t="s">
        <v>67</v>
      </c>
      <c r="E203" s="125">
        <f>120*5*1.05*2</f>
        <v>1260</v>
      </c>
      <c r="F203" s="126">
        <v>48.47</v>
      </c>
      <c r="G203" s="126">
        <f t="shared" ref="G203:G204" si="25">E203*F203</f>
        <v>61072.2</v>
      </c>
      <c r="H203" s="203"/>
    </row>
    <row r="204" spans="1:8" x14ac:dyDescent="0.25">
      <c r="A204" s="14" t="s">
        <v>447</v>
      </c>
      <c r="B204" s="12" t="s">
        <v>446</v>
      </c>
      <c r="C204" s="2" t="s">
        <v>676</v>
      </c>
      <c r="D204" s="12" t="s">
        <v>13</v>
      </c>
      <c r="E204" s="125">
        <v>18</v>
      </c>
      <c r="F204" s="126">
        <v>19.78</v>
      </c>
      <c r="G204" s="126">
        <f t="shared" si="25"/>
        <v>356.04</v>
      </c>
      <c r="H204" s="203"/>
    </row>
    <row r="205" spans="1:8" x14ac:dyDescent="0.25">
      <c r="A205" s="14" t="s">
        <v>665</v>
      </c>
      <c r="B205" s="12" t="s">
        <v>406</v>
      </c>
      <c r="C205" s="2" t="s">
        <v>426</v>
      </c>
      <c r="D205" s="12" t="s">
        <v>67</v>
      </c>
      <c r="E205" s="125">
        <v>120</v>
      </c>
      <c r="F205" s="126">
        <v>19.940000000000001</v>
      </c>
      <c r="G205" s="126">
        <f t="shared" ref="G205" si="26">E205*F205</f>
        <v>2392.8000000000002</v>
      </c>
      <c r="H205" s="203"/>
    </row>
    <row r="206" spans="1:8" x14ac:dyDescent="0.25">
      <c r="A206" s="14" t="s">
        <v>666</v>
      </c>
      <c r="B206" s="12" t="s">
        <v>361</v>
      </c>
      <c r="C206" s="2" t="s">
        <v>362</v>
      </c>
      <c r="D206" s="12" t="s">
        <v>13</v>
      </c>
      <c r="E206" s="125">
        <v>2</v>
      </c>
      <c r="F206" s="126">
        <v>1191.29</v>
      </c>
      <c r="G206" s="126">
        <f>E206*F206</f>
        <v>2382.58</v>
      </c>
      <c r="H206" s="203"/>
    </row>
    <row r="207" spans="1:8" x14ac:dyDescent="0.25">
      <c r="A207" s="4" t="s">
        <v>448</v>
      </c>
      <c r="B207" s="22"/>
      <c r="C207" s="47" t="s">
        <v>449</v>
      </c>
      <c r="D207" s="22"/>
      <c r="E207" s="44"/>
      <c r="F207" s="45"/>
      <c r="G207" s="9">
        <f>SUM(G208:G210)</f>
        <v>1290.5150000000001</v>
      </c>
      <c r="H207" s="203"/>
    </row>
    <row r="208" spans="1:8" x14ac:dyDescent="0.25">
      <c r="A208" s="14" t="s">
        <v>450</v>
      </c>
      <c r="B208" s="12" t="s">
        <v>406</v>
      </c>
      <c r="C208" s="42" t="s">
        <v>426</v>
      </c>
      <c r="D208" s="12" t="s">
        <v>67</v>
      </c>
      <c r="E208" s="134">
        <f>55*1.05</f>
        <v>57.75</v>
      </c>
      <c r="F208" s="135">
        <v>19.940000000000001</v>
      </c>
      <c r="G208" s="135">
        <f>E208*F208</f>
        <v>1151.5350000000001</v>
      </c>
      <c r="H208" s="203"/>
    </row>
    <row r="209" spans="1:9" x14ac:dyDescent="0.25">
      <c r="A209" s="14" t="s">
        <v>667</v>
      </c>
      <c r="B209" s="12" t="s">
        <v>678</v>
      </c>
      <c r="C209" s="2" t="s">
        <v>677</v>
      </c>
      <c r="D209" s="12" t="s">
        <v>13</v>
      </c>
      <c r="E209" s="125">
        <v>2</v>
      </c>
      <c r="F209" s="126">
        <v>16.489999999999998</v>
      </c>
      <c r="G209" s="126">
        <f t="shared" ref="G209:G210" si="27">E209*F209</f>
        <v>32.979999999999997</v>
      </c>
      <c r="H209" s="203"/>
    </row>
    <row r="210" spans="1:9" x14ac:dyDescent="0.25">
      <c r="A210" s="14" t="s">
        <v>668</v>
      </c>
      <c r="B210" s="12" t="s">
        <v>680</v>
      </c>
      <c r="C210" s="2" t="s">
        <v>679</v>
      </c>
      <c r="D210" s="12" t="s">
        <v>13</v>
      </c>
      <c r="E210" s="125">
        <v>4</v>
      </c>
      <c r="F210" s="126">
        <v>26.5</v>
      </c>
      <c r="G210" s="126">
        <f t="shared" si="27"/>
        <v>106</v>
      </c>
      <c r="H210" s="203"/>
    </row>
    <row r="211" spans="1:9" x14ac:dyDescent="0.25">
      <c r="A211" s="4" t="s">
        <v>451</v>
      </c>
      <c r="B211" s="22"/>
      <c r="C211" s="47" t="s">
        <v>452</v>
      </c>
      <c r="D211" s="22"/>
      <c r="E211" s="44"/>
      <c r="F211" s="45"/>
      <c r="G211" s="9">
        <f>SUM(G212:G213)</f>
        <v>7943.5500000000011</v>
      </c>
      <c r="H211" s="203"/>
    </row>
    <row r="212" spans="1:9" x14ac:dyDescent="0.25">
      <c r="A212" s="14" t="s">
        <v>453</v>
      </c>
      <c r="B212" s="12" t="s">
        <v>406</v>
      </c>
      <c r="C212" s="42" t="s">
        <v>426</v>
      </c>
      <c r="D212" s="12" t="s">
        <v>67</v>
      </c>
      <c r="E212" s="134">
        <f>55*2*1.05+80*3*1.05</f>
        <v>367.5</v>
      </c>
      <c r="F212" s="135">
        <v>19.940000000000001</v>
      </c>
      <c r="G212" s="135">
        <f>E212*F212</f>
        <v>7327.9500000000007</v>
      </c>
      <c r="H212" s="203"/>
    </row>
    <row r="213" spans="1:9" x14ac:dyDescent="0.25">
      <c r="A213" s="14" t="s">
        <v>699</v>
      </c>
      <c r="B213" s="12" t="s">
        <v>700</v>
      </c>
      <c r="C213" s="42" t="s">
        <v>701</v>
      </c>
      <c r="D213" s="12" t="s">
        <v>67</v>
      </c>
      <c r="E213" s="134">
        <v>20</v>
      </c>
      <c r="F213" s="135">
        <v>30.78</v>
      </c>
      <c r="G213" s="135">
        <f>E213*F213</f>
        <v>615.6</v>
      </c>
      <c r="H213" s="203"/>
    </row>
    <row r="214" spans="1:9" x14ac:dyDescent="0.25">
      <c r="A214" s="4" t="s">
        <v>454</v>
      </c>
      <c r="B214" s="22"/>
      <c r="C214" s="47" t="s">
        <v>455</v>
      </c>
      <c r="D214" s="22"/>
      <c r="E214" s="44"/>
      <c r="F214" s="45"/>
      <c r="G214" s="9">
        <f>SUM(G215:G216)</f>
        <v>30182.6</v>
      </c>
      <c r="H214" s="203"/>
    </row>
    <row r="215" spans="1:9" s="189" customFormat="1" ht="45" x14ac:dyDescent="0.25">
      <c r="A215" s="178" t="s">
        <v>456</v>
      </c>
      <c r="B215" s="12" t="s">
        <v>457</v>
      </c>
      <c r="C215" s="2" t="s">
        <v>458</v>
      </c>
      <c r="D215" s="12" t="s">
        <v>13</v>
      </c>
      <c r="E215" s="125">
        <v>50</v>
      </c>
      <c r="F215" s="126">
        <v>589</v>
      </c>
      <c r="G215" s="126">
        <f>E215*F215</f>
        <v>29450</v>
      </c>
      <c r="H215" s="203"/>
      <c r="I215" s="201"/>
    </row>
    <row r="216" spans="1:9" s="189" customFormat="1" x14ac:dyDescent="0.25">
      <c r="A216" s="178" t="s">
        <v>459</v>
      </c>
      <c r="B216" s="12" t="s">
        <v>460</v>
      </c>
      <c r="C216" s="2" t="s">
        <v>644</v>
      </c>
      <c r="D216" s="12" t="s">
        <v>13</v>
      </c>
      <c r="E216" s="125">
        <v>30</v>
      </c>
      <c r="F216" s="126">
        <v>24.42</v>
      </c>
      <c r="G216" s="126">
        <f t="shared" ref="G216" si="28">E216*F216</f>
        <v>732.6</v>
      </c>
      <c r="H216" s="203"/>
      <c r="I216" s="201"/>
    </row>
    <row r="217" spans="1:9" x14ac:dyDescent="0.25">
      <c r="A217" s="23"/>
      <c r="B217" s="32"/>
      <c r="C217" s="33" t="s">
        <v>461</v>
      </c>
      <c r="D217" s="34"/>
      <c r="E217" s="35"/>
      <c r="F217" s="36"/>
      <c r="G217" s="36">
        <f>G12+G24+G31+G39+G46+G52+G59+G67+G78+G72+G89+G91+G94+G96+G101+G111+G116+G121+G125+G128+G141+G144+G150+G157+G162+G175+G182+G196+G202+G207+G211+G214</f>
        <v>455554.5328310667</v>
      </c>
      <c r="H217" s="203"/>
    </row>
    <row r="218" spans="1:9" x14ac:dyDescent="0.25">
      <c r="A218" s="18"/>
      <c r="B218" s="29"/>
      <c r="C218" s="30" t="s">
        <v>462</v>
      </c>
      <c r="D218" s="31"/>
      <c r="E218" s="8"/>
      <c r="F218" s="9"/>
      <c r="G218" s="9">
        <f>G217*0.2522</f>
        <v>114890.85317999501</v>
      </c>
      <c r="H218" s="203"/>
    </row>
    <row r="219" spans="1:9" x14ac:dyDescent="0.25">
      <c r="A219" s="23"/>
      <c r="B219" s="24"/>
      <c r="C219" s="25" t="s">
        <v>463</v>
      </c>
      <c r="D219" s="26"/>
      <c r="E219" s="27"/>
      <c r="F219" s="28"/>
      <c r="G219" s="28">
        <f>G217+G218</f>
        <v>570445.38601106172</v>
      </c>
      <c r="H219" s="203"/>
    </row>
    <row r="222" spans="1:9" x14ac:dyDescent="0.25">
      <c r="F222" s="207"/>
    </row>
    <row r="224" spans="1:9" x14ac:dyDescent="0.25">
      <c r="F224" s="206"/>
    </row>
    <row r="225" spans="6:6" x14ac:dyDescent="0.25">
      <c r="F225" s="206"/>
    </row>
  </sheetData>
  <mergeCells count="9">
    <mergeCell ref="A8:G8"/>
    <mergeCell ref="A10:A11"/>
    <mergeCell ref="B10:B11"/>
    <mergeCell ref="C10:C11"/>
    <mergeCell ref="D10:D11"/>
    <mergeCell ref="E10:E11"/>
    <mergeCell ref="F10:F11"/>
    <mergeCell ref="G10:G11"/>
    <mergeCell ref="A9:G9"/>
  </mergeCells>
  <hyperlinks>
    <hyperlink ref="B29" r:id="rId1" display="http://187.17.2.135/orse/composicao.asp?font_sg_fonte=ORSE&amp;serv_nr_codigo=2657&amp;peri_nr_ano=2017&amp;peri_nr_mes=6&amp;peri_nr_ordem=1"/>
    <hyperlink ref="B25" r:id="rId2" display="http://187.17.2.135/orse/composicao.asp?font_sg_fonte=ORSE&amp;serv_nr_codigo=2497&amp;peri_nr_ano=2017&amp;peri_nr_mes=6&amp;peri_nr_ordem=1"/>
    <hyperlink ref="F25" r:id="rId3" display="http://187.17.2.135/orse/composicao.asp?font_sg_fonte=ORSE&amp;serv_nr_codigo=2497&amp;peri_nr_ano=2017&amp;peri_nr_mes=6&amp;peri_nr_ordem=1"/>
    <hyperlink ref="B27" r:id="rId4" display="http://187.17.2.135/orse/composicao.asp?font_sg_fonte=ORSE&amp;serv_nr_codigo=2660&amp;peri_nr_ano=2017&amp;peri_nr_mes=6&amp;peri_nr_ordem=1"/>
    <hyperlink ref="B40" r:id="rId5" display="http://187.17.2.135/orse/composicao.asp?font_sg_fonte=ORSE&amp;serv_nr_codigo=126&amp;peri_nr_ano=2017&amp;peri_nr_mes=6&amp;peri_nr_ordem=1"/>
    <hyperlink ref="B62" r:id="rId6" display="http://187.17.2.135/orse/composicao.asp?font_sg_fonte=SINAPI&amp;serv_nr_codigo=94998&amp;peri_nr_ano=2017&amp;peri_nr_mes=6&amp;peri_nr_ordem=1"/>
    <hyperlink ref="B77" r:id="rId7" display="http://187.17.2.135/orse/composicao.asp?font_sg_fonte=ORSE&amp;serv_nr_codigo=9966&amp;peri_nr_ano=2017&amp;peri_nr_mes=8&amp;peri_nr_ordem=1"/>
    <hyperlink ref="B81" r:id="rId8" display="http://187.17.2.135/orse/composicao.asp?font_sg_fonte=SINAPI&amp;serv_nr_codigo=96135&amp;peri_nr_ano=2017&amp;peri_nr_mes=10&amp;peri_nr_ordem=1"/>
  </hyperlinks>
  <printOptions horizontalCentered="1"/>
  <pageMargins left="0.25" right="0.25" top="0.75" bottom="0.75" header="0.3" footer="0.3"/>
  <pageSetup paperSize="9" scale="55" fitToHeight="0" orientation="portrait" r:id="rId9"/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45"/>
  <sheetViews>
    <sheetView topLeftCell="A23" workbookViewId="0">
      <selection activeCell="A43" sqref="A43"/>
    </sheetView>
  </sheetViews>
  <sheetFormatPr defaultRowHeight="12.75" x14ac:dyDescent="0.2"/>
  <cols>
    <col min="1" max="1" width="9.140625" style="48"/>
    <col min="2" max="2" width="4.7109375" style="48" bestFit="1" customWidth="1"/>
    <col min="3" max="3" width="48.5703125" style="48" customWidth="1"/>
    <col min="4" max="4" width="15.7109375" style="49" customWidth="1"/>
    <col min="5" max="5" width="7.7109375" style="48" bestFit="1" customWidth="1"/>
    <col min="6" max="6" width="15.7109375" style="49" customWidth="1"/>
    <col min="7" max="7" width="15.7109375" style="48" customWidth="1"/>
    <col min="8" max="16384" width="9.140625" style="48"/>
  </cols>
  <sheetData>
    <row r="3" spans="2:7" ht="24.95" customHeight="1" x14ac:dyDescent="0.2">
      <c r="B3" s="221" t="s">
        <v>464</v>
      </c>
      <c r="C3" s="221"/>
      <c r="D3" s="221"/>
      <c r="E3" s="221"/>
      <c r="F3" s="221"/>
      <c r="G3" s="221"/>
    </row>
    <row r="4" spans="2:7" ht="20.100000000000001" customHeight="1" x14ac:dyDescent="0.2">
      <c r="B4" s="222" t="s">
        <v>465</v>
      </c>
      <c r="C4" s="222"/>
      <c r="D4" s="222"/>
      <c r="E4" s="222"/>
      <c r="F4" s="222"/>
      <c r="G4" s="222"/>
    </row>
    <row r="5" spans="2:7" ht="20.100000000000001" customHeight="1" x14ac:dyDescent="0.2">
      <c r="B5" s="222" t="s">
        <v>466</v>
      </c>
      <c r="C5" s="222"/>
      <c r="D5" s="222"/>
      <c r="E5" s="222"/>
      <c r="F5" s="222"/>
      <c r="G5" s="222"/>
    </row>
    <row r="6" spans="2:7" x14ac:dyDescent="0.2">
      <c r="B6" s="223" t="s">
        <v>2</v>
      </c>
      <c r="C6" s="224" t="s">
        <v>4</v>
      </c>
      <c r="D6" s="225" t="s">
        <v>467</v>
      </c>
      <c r="E6" s="227" t="s">
        <v>468</v>
      </c>
      <c r="F6" s="228" t="s">
        <v>462</v>
      </c>
      <c r="G6" s="229" t="s">
        <v>469</v>
      </c>
    </row>
    <row r="7" spans="2:7" x14ac:dyDescent="0.2">
      <c r="B7" s="223"/>
      <c r="C7" s="224"/>
      <c r="D7" s="226"/>
      <c r="E7" s="227"/>
      <c r="F7" s="228"/>
      <c r="G7" s="229"/>
    </row>
    <row r="8" spans="2:7" s="55" customFormat="1" ht="18" customHeight="1" x14ac:dyDescent="0.25">
      <c r="B8" s="50" t="s">
        <v>9</v>
      </c>
      <c r="C8" s="56" t="s">
        <v>10</v>
      </c>
      <c r="D8" s="51">
        <f>'Orçamento Sintético'!G12</f>
        <v>12463.643499999998</v>
      </c>
      <c r="E8" s="52">
        <f>D8/$D$40</f>
        <v>2.7359278860741555E-2</v>
      </c>
      <c r="F8" s="57">
        <f>D8*0.2522</f>
        <v>3143.3308906999991</v>
      </c>
      <c r="G8" s="57">
        <f>D8+F8</f>
        <v>15606.974390699997</v>
      </c>
    </row>
    <row r="9" spans="2:7" s="55" customFormat="1" ht="18" customHeight="1" x14ac:dyDescent="0.25">
      <c r="B9" s="50" t="s">
        <v>38</v>
      </c>
      <c r="C9" s="56" t="s">
        <v>39</v>
      </c>
      <c r="D9" s="51">
        <f>'Orçamento Sintético'!G24</f>
        <v>5084.4789999999994</v>
      </c>
      <c r="E9" s="52">
        <f t="shared" ref="E9:E39" si="0">D9/$D$40</f>
        <v>1.1161076520086953E-2</v>
      </c>
      <c r="F9" s="57">
        <f t="shared" ref="F9:F39" si="1">D9*0.2522</f>
        <v>1282.3056037999997</v>
      </c>
      <c r="G9" s="57">
        <f t="shared" ref="G9:G39" si="2">D9+F9</f>
        <v>6366.7846037999989</v>
      </c>
    </row>
    <row r="10" spans="2:7" s="55" customFormat="1" ht="18" customHeight="1" x14ac:dyDescent="0.25">
      <c r="B10" s="50" t="s">
        <v>58</v>
      </c>
      <c r="C10" s="56" t="s">
        <v>60</v>
      </c>
      <c r="D10" s="51">
        <f>'Orçamento Sintético'!G31</f>
        <v>4049.7710659999998</v>
      </c>
      <c r="E10" s="52">
        <f t="shared" si="0"/>
        <v>8.8897613219486426E-3</v>
      </c>
      <c r="F10" s="57">
        <f t="shared" si="1"/>
        <v>1021.3522628451999</v>
      </c>
      <c r="G10" s="57">
        <f t="shared" si="2"/>
        <v>5071.1233288451995</v>
      </c>
    </row>
    <row r="11" spans="2:7" s="55" customFormat="1" ht="18" customHeight="1" x14ac:dyDescent="0.25">
      <c r="B11" s="50" t="s">
        <v>84</v>
      </c>
      <c r="C11" s="56" t="s">
        <v>85</v>
      </c>
      <c r="D11" s="51">
        <f>'Orçamento Sintético'!G39</f>
        <v>3342.1350000000002</v>
      </c>
      <c r="E11" s="52">
        <f t="shared" si="0"/>
        <v>7.3364103727168147E-3</v>
      </c>
      <c r="F11" s="57">
        <f t="shared" si="1"/>
        <v>842.88644699999998</v>
      </c>
      <c r="G11" s="57">
        <f t="shared" si="2"/>
        <v>4185.0214470000001</v>
      </c>
    </row>
    <row r="12" spans="2:7" s="55" customFormat="1" ht="18" customHeight="1" x14ac:dyDescent="0.25">
      <c r="B12" s="50" t="s">
        <v>100</v>
      </c>
      <c r="C12" s="56" t="s">
        <v>101</v>
      </c>
      <c r="D12" s="51">
        <f>'Orçamento Sintético'!G46</f>
        <v>6699.0249999999996</v>
      </c>
      <c r="E12" s="52">
        <f t="shared" si="0"/>
        <v>1.4705209842537556E-2</v>
      </c>
      <c r="F12" s="57">
        <f t="shared" si="1"/>
        <v>1689.4941049999998</v>
      </c>
      <c r="G12" s="57">
        <f t="shared" si="2"/>
        <v>8388.5191049999994</v>
      </c>
    </row>
    <row r="13" spans="2:7" s="55" customFormat="1" ht="18" customHeight="1" x14ac:dyDescent="0.25">
      <c r="B13" s="50" t="s">
        <v>115</v>
      </c>
      <c r="C13" s="56" t="s">
        <v>116</v>
      </c>
      <c r="D13" s="51">
        <f>'Orçamento Sintético'!G52</f>
        <v>5458.0340000000006</v>
      </c>
      <c r="E13" s="52">
        <f t="shared" si="0"/>
        <v>1.1981077141480235E-2</v>
      </c>
      <c r="F13" s="57">
        <f t="shared" si="1"/>
        <v>1376.5161748</v>
      </c>
      <c r="G13" s="57">
        <f t="shared" si="2"/>
        <v>6834.5501748000006</v>
      </c>
    </row>
    <row r="14" spans="2:7" s="55" customFormat="1" ht="18" customHeight="1" x14ac:dyDescent="0.25">
      <c r="B14" s="50" t="s">
        <v>135</v>
      </c>
      <c r="C14" s="56" t="s">
        <v>136</v>
      </c>
      <c r="D14" s="51">
        <f>'Orçamento Sintético'!G59</f>
        <v>4486.7991384000006</v>
      </c>
      <c r="E14" s="52">
        <f t="shared" si="0"/>
        <v>9.8490933906783019E-3</v>
      </c>
      <c r="F14" s="57">
        <f t="shared" si="1"/>
        <v>1131.5707427044802</v>
      </c>
      <c r="G14" s="57">
        <f t="shared" si="2"/>
        <v>5618.3698811044806</v>
      </c>
    </row>
    <row r="15" spans="2:7" s="55" customFormat="1" ht="18" customHeight="1" x14ac:dyDescent="0.25">
      <c r="B15" s="50" t="s">
        <v>155</v>
      </c>
      <c r="C15" s="56" t="s">
        <v>156</v>
      </c>
      <c r="D15" s="51">
        <f>'Orçamento Sintético'!G67</f>
        <v>5581.8266666666659</v>
      </c>
      <c r="E15" s="52">
        <f t="shared" si="0"/>
        <v>1.2252817751539254E-2</v>
      </c>
      <c r="F15" s="57">
        <f t="shared" si="1"/>
        <v>1407.7366853333331</v>
      </c>
      <c r="G15" s="57">
        <f t="shared" si="2"/>
        <v>6989.5633519999992</v>
      </c>
    </row>
    <row r="16" spans="2:7" s="55" customFormat="1" ht="18" customHeight="1" x14ac:dyDescent="0.25">
      <c r="B16" s="50" t="s">
        <v>168</v>
      </c>
      <c r="C16" s="56" t="s">
        <v>169</v>
      </c>
      <c r="D16" s="51">
        <f>'Orçamento Sintético'!G72</f>
        <v>6850.18</v>
      </c>
      <c r="E16" s="52">
        <f t="shared" si="0"/>
        <v>1.5037014245976678E-2</v>
      </c>
      <c r="F16" s="57">
        <f t="shared" si="1"/>
        <v>1727.6153959999999</v>
      </c>
      <c r="G16" s="57">
        <f t="shared" si="2"/>
        <v>8577.7953959999995</v>
      </c>
    </row>
    <row r="17" spans="2:7" s="55" customFormat="1" ht="18" customHeight="1" x14ac:dyDescent="0.25">
      <c r="B17" s="50" t="s">
        <v>186</v>
      </c>
      <c r="C17" s="56" t="s">
        <v>187</v>
      </c>
      <c r="D17" s="51">
        <f>'Orçamento Sintético'!G78</f>
        <v>6139.454999999999</v>
      </c>
      <c r="E17" s="52">
        <f t="shared" si="0"/>
        <v>1.3476882694693092E-2</v>
      </c>
      <c r="F17" s="57">
        <f t="shared" si="1"/>
        <v>1548.3705509999995</v>
      </c>
      <c r="G17" s="57">
        <f t="shared" si="2"/>
        <v>7687.8255509999981</v>
      </c>
    </row>
    <row r="18" spans="2:7" s="55" customFormat="1" ht="18" customHeight="1" x14ac:dyDescent="0.25">
      <c r="B18" s="50" t="s">
        <v>218</v>
      </c>
      <c r="C18" s="56" t="s">
        <v>219</v>
      </c>
      <c r="D18" s="51">
        <f>'Orçamento Sintético'!G89</f>
        <v>220.31580000000002</v>
      </c>
      <c r="E18" s="52">
        <f t="shared" si="0"/>
        <v>4.836211345123411E-4</v>
      </c>
      <c r="F18" s="57">
        <f t="shared" si="1"/>
        <v>55.563644760000003</v>
      </c>
      <c r="G18" s="57">
        <f t="shared" si="2"/>
        <v>275.87944476000001</v>
      </c>
    </row>
    <row r="19" spans="2:7" s="55" customFormat="1" ht="18" customHeight="1" x14ac:dyDescent="0.25">
      <c r="B19" s="50" t="s">
        <v>223</v>
      </c>
      <c r="C19" s="56" t="s">
        <v>224</v>
      </c>
      <c r="D19" s="51">
        <f>'Orçamento Sintético'!G91</f>
        <v>821.53</v>
      </c>
      <c r="E19" s="52">
        <f t="shared" si="0"/>
        <v>1.8033625851433422E-3</v>
      </c>
      <c r="F19" s="57">
        <f t="shared" si="1"/>
        <v>207.18986599999997</v>
      </c>
      <c r="G19" s="57">
        <f t="shared" si="2"/>
        <v>1028.7198659999999</v>
      </c>
    </row>
    <row r="20" spans="2:7" s="55" customFormat="1" ht="18" customHeight="1" x14ac:dyDescent="0.25">
      <c r="B20" s="50" t="s">
        <v>231</v>
      </c>
      <c r="C20" s="56" t="s">
        <v>232</v>
      </c>
      <c r="D20" s="51">
        <f>'Orçamento Sintético'!G94</f>
        <v>193.57499999999999</v>
      </c>
      <c r="E20" s="52">
        <f t="shared" si="0"/>
        <v>4.2492168565861558E-4</v>
      </c>
      <c r="F20" s="57">
        <f t="shared" si="1"/>
        <v>48.819614999999992</v>
      </c>
      <c r="G20" s="57">
        <f t="shared" si="2"/>
        <v>242.39461499999999</v>
      </c>
    </row>
    <row r="21" spans="2:7" s="55" customFormat="1" ht="18" customHeight="1" x14ac:dyDescent="0.25">
      <c r="B21" s="50" t="s">
        <v>236</v>
      </c>
      <c r="C21" s="56" t="s">
        <v>237</v>
      </c>
      <c r="D21" s="51">
        <f>'Orçamento Sintético'!G96</f>
        <v>15249.238459999999</v>
      </c>
      <c r="E21" s="52">
        <f t="shared" si="0"/>
        <v>3.3474013232253082E-2</v>
      </c>
      <c r="F21" s="57">
        <f t="shared" si="1"/>
        <v>3845.8579396119994</v>
      </c>
      <c r="G21" s="57">
        <f t="shared" si="2"/>
        <v>19095.096399611997</v>
      </c>
    </row>
    <row r="22" spans="2:7" s="55" customFormat="1" ht="18" customHeight="1" x14ac:dyDescent="0.25">
      <c r="B22" s="50" t="s">
        <v>243</v>
      </c>
      <c r="C22" s="56" t="s">
        <v>244</v>
      </c>
      <c r="D22" s="51">
        <f>'Orçamento Sintético'!G101</f>
        <v>6180.1118000000006</v>
      </c>
      <c r="E22" s="52">
        <f t="shared" si="0"/>
        <v>1.3566129529199025E-2</v>
      </c>
      <c r="F22" s="57">
        <f t="shared" si="1"/>
        <v>1558.62419596</v>
      </c>
      <c r="G22" s="57">
        <f t="shared" si="2"/>
        <v>7738.7359959600008</v>
      </c>
    </row>
    <row r="23" spans="2:7" s="55" customFormat="1" ht="18" customHeight="1" x14ac:dyDescent="0.25">
      <c r="B23" s="50" t="s">
        <v>271</v>
      </c>
      <c r="C23" s="56" t="s">
        <v>272</v>
      </c>
      <c r="D23" s="51">
        <f>'Orçamento Sintético'!G111</f>
        <v>2709.9180000000001</v>
      </c>
      <c r="E23" s="52">
        <f t="shared" si="0"/>
        <v>5.948613842472552E-3</v>
      </c>
      <c r="F23" s="57">
        <f t="shared" si="1"/>
        <v>683.44131959999993</v>
      </c>
      <c r="G23" s="57">
        <f t="shared" si="2"/>
        <v>3393.3593196000002</v>
      </c>
    </row>
    <row r="24" spans="2:7" s="55" customFormat="1" ht="18" customHeight="1" x14ac:dyDescent="0.25">
      <c r="B24" s="50" t="s">
        <v>285</v>
      </c>
      <c r="C24" s="56" t="s">
        <v>286</v>
      </c>
      <c r="D24" s="51">
        <f>'Orçamento Sintético'!G116</f>
        <v>2481.4836</v>
      </c>
      <c r="E24" s="52">
        <f t="shared" si="0"/>
        <v>5.4471713508780053E-3</v>
      </c>
      <c r="F24" s="57">
        <f t="shared" si="1"/>
        <v>625.8301639199999</v>
      </c>
      <c r="G24" s="57">
        <f t="shared" si="2"/>
        <v>3107.3137639199999</v>
      </c>
    </row>
    <row r="25" spans="2:7" s="55" customFormat="1" ht="18" customHeight="1" x14ac:dyDescent="0.25">
      <c r="B25" s="50" t="s">
        <v>296</v>
      </c>
      <c r="C25" s="56" t="s">
        <v>297</v>
      </c>
      <c r="D25" s="51">
        <f>'Orçamento Sintético'!G121</f>
        <v>1419</v>
      </c>
      <c r="E25" s="52">
        <f t="shared" si="0"/>
        <v>3.1148850417129048E-3</v>
      </c>
      <c r="F25" s="57">
        <f t="shared" si="1"/>
        <v>357.87179999999995</v>
      </c>
      <c r="G25" s="57">
        <f t="shared" si="2"/>
        <v>1776.8717999999999</v>
      </c>
    </row>
    <row r="26" spans="2:7" s="55" customFormat="1" ht="18" customHeight="1" x14ac:dyDescent="0.25">
      <c r="B26" s="50" t="s">
        <v>303</v>
      </c>
      <c r="C26" s="56" t="s">
        <v>304</v>
      </c>
      <c r="D26" s="51">
        <f>'Orçamento Sintético'!G125</f>
        <v>1852.17</v>
      </c>
      <c r="E26" s="52">
        <f t="shared" si="0"/>
        <v>4.0657481520150742E-3</v>
      </c>
      <c r="F26" s="57">
        <f t="shared" si="1"/>
        <v>467.11727400000001</v>
      </c>
      <c r="G26" s="57">
        <f t="shared" si="2"/>
        <v>2319.2872740000003</v>
      </c>
    </row>
    <row r="27" spans="2:7" s="55" customFormat="1" ht="18" customHeight="1" x14ac:dyDescent="0.25">
      <c r="B27" s="50" t="s">
        <v>311</v>
      </c>
      <c r="C27" s="56" t="s">
        <v>312</v>
      </c>
      <c r="D27" s="51">
        <f>'Orçamento Sintético'!G128</f>
        <v>1968.5260000000001</v>
      </c>
      <c r="E27" s="52">
        <f t="shared" si="0"/>
        <v>4.3211643351817744E-3</v>
      </c>
      <c r="F27" s="57">
        <f t="shared" si="1"/>
        <v>496.46225719999995</v>
      </c>
      <c r="G27" s="57">
        <f t="shared" si="2"/>
        <v>2464.9882572000001</v>
      </c>
    </row>
    <row r="28" spans="2:7" s="55" customFormat="1" ht="18" customHeight="1" x14ac:dyDescent="0.25">
      <c r="B28" s="50" t="s">
        <v>343</v>
      </c>
      <c r="C28" s="56" t="s">
        <v>344</v>
      </c>
      <c r="D28" s="51">
        <f>'Orçamento Sintético'!G141</f>
        <v>1812.95</v>
      </c>
      <c r="E28" s="52">
        <f t="shared" si="0"/>
        <v>3.9796552758093098E-3</v>
      </c>
      <c r="F28" s="57">
        <f t="shared" si="1"/>
        <v>457.22598999999997</v>
      </c>
      <c r="G28" s="57">
        <f t="shared" si="2"/>
        <v>2270.1759900000002</v>
      </c>
    </row>
    <row r="29" spans="2:7" s="55" customFormat="1" ht="18" customHeight="1" x14ac:dyDescent="0.25">
      <c r="B29" s="50" t="s">
        <v>349</v>
      </c>
      <c r="C29" s="56" t="s">
        <v>350</v>
      </c>
      <c r="D29" s="51">
        <f>'Orçamento Sintético'!G144</f>
        <v>22438.720000000001</v>
      </c>
      <c r="E29" s="52">
        <f t="shared" si="0"/>
        <v>4.9255837408868353E-2</v>
      </c>
      <c r="F29" s="57">
        <f t="shared" si="1"/>
        <v>5659.0451839999996</v>
      </c>
      <c r="G29" s="57">
        <f t="shared" si="2"/>
        <v>28097.765184</v>
      </c>
    </row>
    <row r="30" spans="2:7" s="55" customFormat="1" ht="18" customHeight="1" x14ac:dyDescent="0.25">
      <c r="B30" s="50" t="s">
        <v>366</v>
      </c>
      <c r="C30" s="56" t="s">
        <v>367</v>
      </c>
      <c r="D30" s="51">
        <f>'Orçamento Sintético'!G150</f>
        <v>19435.849999999999</v>
      </c>
      <c r="E30" s="52">
        <f t="shared" si="0"/>
        <v>4.2664156756853949E-2</v>
      </c>
      <c r="F30" s="57">
        <f t="shared" si="1"/>
        <v>4901.7213699999993</v>
      </c>
      <c r="G30" s="57">
        <f t="shared" si="2"/>
        <v>24337.571369999998</v>
      </c>
    </row>
    <row r="31" spans="2:7" s="55" customFormat="1" ht="18" customHeight="1" x14ac:dyDescent="0.25">
      <c r="B31" s="50" t="s">
        <v>386</v>
      </c>
      <c r="C31" s="56" t="s">
        <v>387</v>
      </c>
      <c r="D31" s="51">
        <f>'Orçamento Sintético'!G157</f>
        <v>108854.50999999998</v>
      </c>
      <c r="E31" s="52">
        <f t="shared" si="0"/>
        <v>0.23894946083297233</v>
      </c>
      <c r="F31" s="57">
        <f t="shared" si="1"/>
        <v>27453.107421999994</v>
      </c>
      <c r="G31" s="57">
        <f t="shared" si="2"/>
        <v>136307.61742199998</v>
      </c>
    </row>
    <row r="32" spans="2:7" s="55" customFormat="1" ht="18" customHeight="1" x14ac:dyDescent="0.25">
      <c r="B32" s="50" t="s">
        <v>393</v>
      </c>
      <c r="C32" s="56" t="s">
        <v>394</v>
      </c>
      <c r="D32" s="51">
        <f>'Orçamento Sintético'!G162</f>
        <v>12143.364200000002</v>
      </c>
      <c r="E32" s="52">
        <f t="shared" si="0"/>
        <v>2.6656225160431288E-2</v>
      </c>
      <c r="F32" s="57">
        <f t="shared" si="1"/>
        <v>3062.5564512400001</v>
      </c>
      <c r="G32" s="57">
        <f t="shared" si="2"/>
        <v>15205.920651240001</v>
      </c>
    </row>
    <row r="33" spans="2:7" s="55" customFormat="1" ht="18" customHeight="1" x14ac:dyDescent="0.25">
      <c r="B33" s="50" t="s">
        <v>418</v>
      </c>
      <c r="C33" s="56" t="s">
        <v>419</v>
      </c>
      <c r="D33" s="51">
        <f>'Orçamento Sintético'!G175</f>
        <v>31375.196600000003</v>
      </c>
      <c r="E33" s="52">
        <f t="shared" si="0"/>
        <v>6.8872537399676956E-2</v>
      </c>
      <c r="F33" s="57">
        <f t="shared" si="1"/>
        <v>7912.8245825200001</v>
      </c>
      <c r="G33" s="57">
        <f t="shared" si="2"/>
        <v>39288.021182520002</v>
      </c>
    </row>
    <row r="34" spans="2:7" s="55" customFormat="1" ht="18" customHeight="1" x14ac:dyDescent="0.25">
      <c r="B34" s="50" t="s">
        <v>429</v>
      </c>
      <c r="C34" s="56" t="s">
        <v>430</v>
      </c>
      <c r="D34" s="51">
        <f>'Orçamento Sintético'!G182</f>
        <v>60366.040000000008</v>
      </c>
      <c r="E34" s="52">
        <f t="shared" si="0"/>
        <v>0.13251111700031212</v>
      </c>
      <c r="F34" s="57">
        <f t="shared" si="1"/>
        <v>15224.315288000002</v>
      </c>
      <c r="G34" s="57">
        <f t="shared" si="2"/>
        <v>75590.355288000006</v>
      </c>
    </row>
    <row r="35" spans="2:7" s="55" customFormat="1" ht="18" customHeight="1" x14ac:dyDescent="0.25">
      <c r="B35" s="50" t="s">
        <v>434</v>
      </c>
      <c r="C35" s="56" t="s">
        <v>435</v>
      </c>
      <c r="D35" s="51">
        <f>'Orçamento Sintético'!G196</f>
        <v>256.39999999999998</v>
      </c>
      <c r="E35" s="52">
        <f t="shared" si="0"/>
        <v>5.6283053185002729E-4</v>
      </c>
      <c r="F35" s="57">
        <f t="shared" si="1"/>
        <v>64.664079999999984</v>
      </c>
      <c r="G35" s="57">
        <f t="shared" si="2"/>
        <v>321.06407999999999</v>
      </c>
    </row>
    <row r="36" spans="2:7" s="55" customFormat="1" ht="18" customHeight="1" x14ac:dyDescent="0.25">
      <c r="B36" s="50" t="s">
        <v>444</v>
      </c>
      <c r="C36" s="56" t="s">
        <v>445</v>
      </c>
      <c r="D36" s="51">
        <f>'Orçamento Sintético'!G202</f>
        <v>66203.62</v>
      </c>
      <c r="E36" s="52">
        <f t="shared" si="0"/>
        <v>0.14532534576831943</v>
      </c>
      <c r="F36" s="57">
        <f t="shared" si="1"/>
        <v>16696.552963999999</v>
      </c>
      <c r="G36" s="57">
        <f t="shared" si="2"/>
        <v>82900.172963999998</v>
      </c>
    </row>
    <row r="37" spans="2:7" s="55" customFormat="1" ht="18" customHeight="1" x14ac:dyDescent="0.25">
      <c r="B37" s="50" t="s">
        <v>448</v>
      </c>
      <c r="C37" s="56" t="s">
        <v>449</v>
      </c>
      <c r="D37" s="51">
        <f>'Orçamento Sintético'!G207</f>
        <v>1290.5150000000001</v>
      </c>
      <c r="E37" s="52">
        <f t="shared" si="0"/>
        <v>2.8328441646272937E-3</v>
      </c>
      <c r="F37" s="57">
        <f t="shared" si="1"/>
        <v>325.46788299999997</v>
      </c>
      <c r="G37" s="57">
        <f t="shared" si="2"/>
        <v>1615.9828830000001</v>
      </c>
    </row>
    <row r="38" spans="2:7" s="55" customFormat="1" ht="18" customHeight="1" x14ac:dyDescent="0.25">
      <c r="B38" s="50" t="s">
        <v>451</v>
      </c>
      <c r="C38" s="56" t="s">
        <v>452</v>
      </c>
      <c r="D38" s="51">
        <f>'Orçamento Sintético'!G211</f>
        <v>7943.5500000000011</v>
      </c>
      <c r="E38" s="52">
        <f t="shared" si="0"/>
        <v>1.7437100121986293E-2</v>
      </c>
      <c r="F38" s="57">
        <f t="shared" si="1"/>
        <v>2003.3633100000002</v>
      </c>
      <c r="G38" s="57">
        <f t="shared" si="2"/>
        <v>9946.9133100000017</v>
      </c>
    </row>
    <row r="39" spans="2:7" s="55" customFormat="1" ht="18" customHeight="1" x14ac:dyDescent="0.25">
      <c r="B39" s="50" t="s">
        <v>454</v>
      </c>
      <c r="C39" s="56" t="s">
        <v>455</v>
      </c>
      <c r="D39" s="51">
        <f>'Orçamento Sintético'!G214</f>
        <v>30182.6</v>
      </c>
      <c r="E39" s="52">
        <f t="shared" si="0"/>
        <v>6.6254636546866752E-2</v>
      </c>
      <c r="F39" s="57">
        <f t="shared" si="1"/>
        <v>7612.0517199999986</v>
      </c>
      <c r="G39" s="57">
        <f t="shared" si="2"/>
        <v>37794.651719999994</v>
      </c>
    </row>
    <row r="40" spans="2:7" s="55" customFormat="1" ht="20.25" customHeight="1" x14ac:dyDescent="0.25">
      <c r="B40" s="107"/>
      <c r="C40" s="108" t="s">
        <v>463</v>
      </c>
      <c r="D40" s="109">
        <f>SUM(D8:D39)</f>
        <v>455554.5328310667</v>
      </c>
      <c r="E40" s="110">
        <f>SUM(E8:E39)</f>
        <v>1</v>
      </c>
      <c r="F40" s="109">
        <f>SUM(F8:F39)</f>
        <v>114890.85317999501</v>
      </c>
      <c r="G40" s="109">
        <f>SUM(G8:G39)</f>
        <v>570445.38601106161</v>
      </c>
    </row>
    <row r="44" spans="2:7" x14ac:dyDescent="0.2">
      <c r="G44" s="195"/>
    </row>
    <row r="45" spans="2:7" x14ac:dyDescent="0.2">
      <c r="G45" s="196"/>
    </row>
  </sheetData>
  <mergeCells count="9">
    <mergeCell ref="B3:G3"/>
    <mergeCell ref="B4:G4"/>
    <mergeCell ref="B5:G5"/>
    <mergeCell ref="B6:B7"/>
    <mergeCell ref="C6:C7"/>
    <mergeCell ref="D6:D7"/>
    <mergeCell ref="E6:E7"/>
    <mergeCell ref="F6:F7"/>
    <mergeCell ref="G6:G7"/>
  </mergeCells>
  <printOptions horizontalCentered="1" verticalCentered="1"/>
  <pageMargins left="0.86614173228346458" right="0.19685039370078741" top="0.98425196850393704" bottom="0.98425196850393704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0"/>
  <sheetViews>
    <sheetView topLeftCell="A12" workbookViewId="0">
      <selection activeCell="F26" sqref="F26"/>
    </sheetView>
  </sheetViews>
  <sheetFormatPr defaultRowHeight="15" x14ac:dyDescent="0.25"/>
  <cols>
    <col min="2" max="2" width="53.140625" bestFit="1" customWidth="1"/>
    <col min="3" max="3" width="23.85546875" customWidth="1"/>
    <col min="258" max="258" width="53.140625" bestFit="1" customWidth="1"/>
    <col min="259" max="259" width="23.85546875" customWidth="1"/>
    <col min="514" max="514" width="53.140625" bestFit="1" customWidth="1"/>
    <col min="515" max="515" width="23.85546875" customWidth="1"/>
    <col min="770" max="770" width="53.140625" bestFit="1" customWidth="1"/>
    <col min="771" max="771" width="23.85546875" customWidth="1"/>
    <col min="1026" max="1026" width="53.140625" bestFit="1" customWidth="1"/>
    <col min="1027" max="1027" width="23.85546875" customWidth="1"/>
    <col min="1282" max="1282" width="53.140625" bestFit="1" customWidth="1"/>
    <col min="1283" max="1283" width="23.85546875" customWidth="1"/>
    <col min="1538" max="1538" width="53.140625" bestFit="1" customWidth="1"/>
    <col min="1539" max="1539" width="23.85546875" customWidth="1"/>
    <col min="1794" max="1794" width="53.140625" bestFit="1" customWidth="1"/>
    <col min="1795" max="1795" width="23.85546875" customWidth="1"/>
    <col min="2050" max="2050" width="53.140625" bestFit="1" customWidth="1"/>
    <col min="2051" max="2051" width="23.85546875" customWidth="1"/>
    <col min="2306" max="2306" width="53.140625" bestFit="1" customWidth="1"/>
    <col min="2307" max="2307" width="23.85546875" customWidth="1"/>
    <col min="2562" max="2562" width="53.140625" bestFit="1" customWidth="1"/>
    <col min="2563" max="2563" width="23.85546875" customWidth="1"/>
    <col min="2818" max="2818" width="53.140625" bestFit="1" customWidth="1"/>
    <col min="2819" max="2819" width="23.85546875" customWidth="1"/>
    <col min="3074" max="3074" width="53.140625" bestFit="1" customWidth="1"/>
    <col min="3075" max="3075" width="23.85546875" customWidth="1"/>
    <col min="3330" max="3330" width="53.140625" bestFit="1" customWidth="1"/>
    <col min="3331" max="3331" width="23.85546875" customWidth="1"/>
    <col min="3586" max="3586" width="53.140625" bestFit="1" customWidth="1"/>
    <col min="3587" max="3587" width="23.85546875" customWidth="1"/>
    <col min="3842" max="3842" width="53.140625" bestFit="1" customWidth="1"/>
    <col min="3843" max="3843" width="23.85546875" customWidth="1"/>
    <col min="4098" max="4098" width="53.140625" bestFit="1" customWidth="1"/>
    <col min="4099" max="4099" width="23.85546875" customWidth="1"/>
    <col min="4354" max="4354" width="53.140625" bestFit="1" customWidth="1"/>
    <col min="4355" max="4355" width="23.85546875" customWidth="1"/>
    <col min="4610" max="4610" width="53.140625" bestFit="1" customWidth="1"/>
    <col min="4611" max="4611" width="23.85546875" customWidth="1"/>
    <col min="4866" max="4866" width="53.140625" bestFit="1" customWidth="1"/>
    <col min="4867" max="4867" width="23.85546875" customWidth="1"/>
    <col min="5122" max="5122" width="53.140625" bestFit="1" customWidth="1"/>
    <col min="5123" max="5123" width="23.85546875" customWidth="1"/>
    <col min="5378" max="5378" width="53.140625" bestFit="1" customWidth="1"/>
    <col min="5379" max="5379" width="23.85546875" customWidth="1"/>
    <col min="5634" max="5634" width="53.140625" bestFit="1" customWidth="1"/>
    <col min="5635" max="5635" width="23.85546875" customWidth="1"/>
    <col min="5890" max="5890" width="53.140625" bestFit="1" customWidth="1"/>
    <col min="5891" max="5891" width="23.85546875" customWidth="1"/>
    <col min="6146" max="6146" width="53.140625" bestFit="1" customWidth="1"/>
    <col min="6147" max="6147" width="23.85546875" customWidth="1"/>
    <col min="6402" max="6402" width="53.140625" bestFit="1" customWidth="1"/>
    <col min="6403" max="6403" width="23.85546875" customWidth="1"/>
    <col min="6658" max="6658" width="53.140625" bestFit="1" customWidth="1"/>
    <col min="6659" max="6659" width="23.85546875" customWidth="1"/>
    <col min="6914" max="6914" width="53.140625" bestFit="1" customWidth="1"/>
    <col min="6915" max="6915" width="23.85546875" customWidth="1"/>
    <col min="7170" max="7170" width="53.140625" bestFit="1" customWidth="1"/>
    <col min="7171" max="7171" width="23.85546875" customWidth="1"/>
    <col min="7426" max="7426" width="53.140625" bestFit="1" customWidth="1"/>
    <col min="7427" max="7427" width="23.85546875" customWidth="1"/>
    <col min="7682" max="7682" width="53.140625" bestFit="1" customWidth="1"/>
    <col min="7683" max="7683" width="23.85546875" customWidth="1"/>
    <col min="7938" max="7938" width="53.140625" bestFit="1" customWidth="1"/>
    <col min="7939" max="7939" width="23.85546875" customWidth="1"/>
    <col min="8194" max="8194" width="53.140625" bestFit="1" customWidth="1"/>
    <col min="8195" max="8195" width="23.85546875" customWidth="1"/>
    <col min="8450" max="8450" width="53.140625" bestFit="1" customWidth="1"/>
    <col min="8451" max="8451" width="23.85546875" customWidth="1"/>
    <col min="8706" max="8706" width="53.140625" bestFit="1" customWidth="1"/>
    <col min="8707" max="8707" width="23.85546875" customWidth="1"/>
    <col min="8962" max="8962" width="53.140625" bestFit="1" customWidth="1"/>
    <col min="8963" max="8963" width="23.85546875" customWidth="1"/>
    <col min="9218" max="9218" width="53.140625" bestFit="1" customWidth="1"/>
    <col min="9219" max="9219" width="23.85546875" customWidth="1"/>
    <col min="9474" max="9474" width="53.140625" bestFit="1" customWidth="1"/>
    <col min="9475" max="9475" width="23.85546875" customWidth="1"/>
    <col min="9730" max="9730" width="53.140625" bestFit="1" customWidth="1"/>
    <col min="9731" max="9731" width="23.85546875" customWidth="1"/>
    <col min="9986" max="9986" width="53.140625" bestFit="1" customWidth="1"/>
    <col min="9987" max="9987" width="23.85546875" customWidth="1"/>
    <col min="10242" max="10242" width="53.140625" bestFit="1" customWidth="1"/>
    <col min="10243" max="10243" width="23.85546875" customWidth="1"/>
    <col min="10498" max="10498" width="53.140625" bestFit="1" customWidth="1"/>
    <col min="10499" max="10499" width="23.85546875" customWidth="1"/>
    <col min="10754" max="10754" width="53.140625" bestFit="1" customWidth="1"/>
    <col min="10755" max="10755" width="23.85546875" customWidth="1"/>
    <col min="11010" max="11010" width="53.140625" bestFit="1" customWidth="1"/>
    <col min="11011" max="11011" width="23.85546875" customWidth="1"/>
    <col min="11266" max="11266" width="53.140625" bestFit="1" customWidth="1"/>
    <col min="11267" max="11267" width="23.85546875" customWidth="1"/>
    <col min="11522" max="11522" width="53.140625" bestFit="1" customWidth="1"/>
    <col min="11523" max="11523" width="23.85546875" customWidth="1"/>
    <col min="11778" max="11778" width="53.140625" bestFit="1" customWidth="1"/>
    <col min="11779" max="11779" width="23.85546875" customWidth="1"/>
    <col min="12034" max="12034" width="53.140625" bestFit="1" customWidth="1"/>
    <col min="12035" max="12035" width="23.85546875" customWidth="1"/>
    <col min="12290" max="12290" width="53.140625" bestFit="1" customWidth="1"/>
    <col min="12291" max="12291" width="23.85546875" customWidth="1"/>
    <col min="12546" max="12546" width="53.140625" bestFit="1" customWidth="1"/>
    <col min="12547" max="12547" width="23.85546875" customWidth="1"/>
    <col min="12802" max="12802" width="53.140625" bestFit="1" customWidth="1"/>
    <col min="12803" max="12803" width="23.85546875" customWidth="1"/>
    <col min="13058" max="13058" width="53.140625" bestFit="1" customWidth="1"/>
    <col min="13059" max="13059" width="23.85546875" customWidth="1"/>
    <col min="13314" max="13314" width="53.140625" bestFit="1" customWidth="1"/>
    <col min="13315" max="13315" width="23.85546875" customWidth="1"/>
    <col min="13570" max="13570" width="53.140625" bestFit="1" customWidth="1"/>
    <col min="13571" max="13571" width="23.85546875" customWidth="1"/>
    <col min="13826" max="13826" width="53.140625" bestFit="1" customWidth="1"/>
    <col min="13827" max="13827" width="23.85546875" customWidth="1"/>
    <col min="14082" max="14082" width="53.140625" bestFit="1" customWidth="1"/>
    <col min="14083" max="14083" width="23.85546875" customWidth="1"/>
    <col min="14338" max="14338" width="53.140625" bestFit="1" customWidth="1"/>
    <col min="14339" max="14339" width="23.85546875" customWidth="1"/>
    <col min="14594" max="14594" width="53.140625" bestFit="1" customWidth="1"/>
    <col min="14595" max="14595" width="23.85546875" customWidth="1"/>
    <col min="14850" max="14850" width="53.140625" bestFit="1" customWidth="1"/>
    <col min="14851" max="14851" width="23.85546875" customWidth="1"/>
    <col min="15106" max="15106" width="53.140625" bestFit="1" customWidth="1"/>
    <col min="15107" max="15107" width="23.85546875" customWidth="1"/>
    <col min="15362" max="15362" width="53.140625" bestFit="1" customWidth="1"/>
    <col min="15363" max="15363" width="23.85546875" customWidth="1"/>
    <col min="15618" max="15618" width="53.140625" bestFit="1" customWidth="1"/>
    <col min="15619" max="15619" width="23.85546875" customWidth="1"/>
    <col min="15874" max="15874" width="53.140625" bestFit="1" customWidth="1"/>
    <col min="15875" max="15875" width="23.85546875" customWidth="1"/>
    <col min="16130" max="16130" width="53.140625" bestFit="1" customWidth="1"/>
    <col min="16131" max="16131" width="23.85546875" customWidth="1"/>
  </cols>
  <sheetData>
    <row r="2" spans="1:3" ht="15.75" thickBot="1" x14ac:dyDescent="0.3">
      <c r="A2" s="90"/>
      <c r="B2" s="90"/>
      <c r="C2" s="90"/>
    </row>
    <row r="3" spans="1:3" ht="18" customHeight="1" x14ac:dyDescent="0.25">
      <c r="A3" s="90"/>
      <c r="B3" s="242"/>
      <c r="C3" s="243"/>
    </row>
    <row r="4" spans="1:3" ht="54.75" customHeight="1" x14ac:dyDescent="0.25">
      <c r="A4" s="90"/>
      <c r="B4" s="244"/>
      <c r="C4" s="245"/>
    </row>
    <row r="5" spans="1:3" ht="15.75" x14ac:dyDescent="0.25">
      <c r="A5" s="90"/>
      <c r="B5" s="246" t="s">
        <v>470</v>
      </c>
      <c r="C5" s="247"/>
    </row>
    <row r="6" spans="1:3" ht="36.75" customHeight="1" x14ac:dyDescent="0.25">
      <c r="A6" s="90"/>
      <c r="B6" s="248" t="s">
        <v>0</v>
      </c>
      <c r="C6" s="249"/>
    </row>
    <row r="7" spans="1:3" ht="15.75" thickBot="1" x14ac:dyDescent="0.3">
      <c r="A7" s="90"/>
      <c r="B7" s="91"/>
      <c r="C7" s="92"/>
    </row>
    <row r="8" spans="1:3" ht="24.75" customHeight="1" thickBot="1" x14ac:dyDescent="0.3">
      <c r="A8" s="90"/>
      <c r="B8" s="250" t="s">
        <v>471</v>
      </c>
      <c r="C8" s="251"/>
    </row>
    <row r="9" spans="1:3" ht="25.5" x14ac:dyDescent="0.25">
      <c r="A9" s="90"/>
      <c r="B9" s="93" t="s">
        <v>472</v>
      </c>
      <c r="C9" s="94" t="s">
        <v>473</v>
      </c>
    </row>
    <row r="10" spans="1:3" x14ac:dyDescent="0.25">
      <c r="A10" s="90"/>
      <c r="B10" s="95" t="s">
        <v>474</v>
      </c>
      <c r="C10" s="96">
        <v>0.03</v>
      </c>
    </row>
    <row r="11" spans="1:3" x14ac:dyDescent="0.25">
      <c r="A11" s="90"/>
      <c r="B11" s="95" t="s">
        <v>475</v>
      </c>
      <c r="C11" s="96">
        <v>8.0000000000000002E-3</v>
      </c>
    </row>
    <row r="12" spans="1:3" x14ac:dyDescent="0.25">
      <c r="A12" s="90"/>
      <c r="B12" s="95" t="s">
        <v>476</v>
      </c>
      <c r="C12" s="96">
        <v>9.7000000000000003E-3</v>
      </c>
    </row>
    <row r="13" spans="1:3" ht="15.75" thickBot="1" x14ac:dyDescent="0.3">
      <c r="A13" s="90"/>
      <c r="B13" s="97" t="s">
        <v>477</v>
      </c>
      <c r="C13" s="98">
        <v>5.8999999999999999E-3</v>
      </c>
    </row>
    <row r="14" spans="1:3" ht="27.75" customHeight="1" thickBot="1" x14ac:dyDescent="0.3">
      <c r="A14" s="99"/>
      <c r="B14" s="252" t="s">
        <v>478</v>
      </c>
      <c r="C14" s="253"/>
    </row>
    <row r="15" spans="1:3" ht="25.5" x14ac:dyDescent="0.25">
      <c r="A15" s="90"/>
      <c r="B15" s="93" t="s">
        <v>472</v>
      </c>
      <c r="C15" s="94" t="s">
        <v>473</v>
      </c>
    </row>
    <row r="16" spans="1:3" x14ac:dyDescent="0.25">
      <c r="A16" s="90"/>
      <c r="B16" s="100" t="s">
        <v>479</v>
      </c>
      <c r="C16" s="96">
        <v>0.1065</v>
      </c>
    </row>
    <row r="17" spans="1:3" x14ac:dyDescent="0.25">
      <c r="A17" s="90"/>
      <c r="B17" s="100" t="s">
        <v>480</v>
      </c>
      <c r="C17" s="96">
        <v>4.4999999999999998E-2</v>
      </c>
    </row>
    <row r="18" spans="1:3" x14ac:dyDescent="0.25">
      <c r="A18" s="90"/>
      <c r="B18" s="100" t="s">
        <v>481</v>
      </c>
      <c r="C18" s="96">
        <v>6.4999999999999997E-3</v>
      </c>
    </row>
    <row r="19" spans="1:3" x14ac:dyDescent="0.25">
      <c r="A19" s="90"/>
      <c r="B19" s="100" t="s">
        <v>482</v>
      </c>
      <c r="C19" s="101">
        <v>0.03</v>
      </c>
    </row>
    <row r="20" spans="1:3" x14ac:dyDescent="0.25">
      <c r="A20" s="90"/>
      <c r="B20" s="100" t="s">
        <v>483</v>
      </c>
      <c r="C20" s="102">
        <v>0</v>
      </c>
    </row>
    <row r="21" spans="1:3" x14ac:dyDescent="0.25">
      <c r="A21" s="90"/>
      <c r="B21" s="100" t="s">
        <v>484</v>
      </c>
      <c r="C21" s="96">
        <v>2.5000000000000001E-2</v>
      </c>
    </row>
    <row r="22" spans="1:3" x14ac:dyDescent="0.25">
      <c r="A22" s="90"/>
      <c r="B22" s="103"/>
      <c r="C22" s="104"/>
    </row>
    <row r="23" spans="1:3" ht="15.75" thickBot="1" x14ac:dyDescent="0.3">
      <c r="A23" s="90"/>
      <c r="B23" s="103" t="s">
        <v>485</v>
      </c>
      <c r="C23" s="104">
        <v>6.1600000000000002E-2</v>
      </c>
    </row>
    <row r="24" spans="1:3" x14ac:dyDescent="0.25">
      <c r="A24" s="90"/>
      <c r="B24" s="230" t="s">
        <v>486</v>
      </c>
      <c r="C24" s="231"/>
    </row>
    <row r="25" spans="1:3" ht="30" customHeight="1" thickBot="1" x14ac:dyDescent="0.3">
      <c r="A25" s="90"/>
      <c r="B25" s="232" t="s">
        <v>487</v>
      </c>
      <c r="C25" s="233"/>
    </row>
    <row r="26" spans="1:3" ht="16.5" thickBot="1" x14ac:dyDescent="0.3">
      <c r="A26" s="90"/>
      <c r="B26" s="105" t="s">
        <v>488</v>
      </c>
      <c r="C26" s="106">
        <v>0.25215503759149449</v>
      </c>
    </row>
    <row r="27" spans="1:3" x14ac:dyDescent="0.25">
      <c r="A27" s="90"/>
      <c r="B27" s="234" t="s">
        <v>489</v>
      </c>
      <c r="C27" s="235"/>
    </row>
    <row r="28" spans="1:3" ht="9.75" customHeight="1" thickBot="1" x14ac:dyDescent="0.3">
      <c r="B28" s="236"/>
      <c r="C28" s="237"/>
    </row>
    <row r="29" spans="1:3" x14ac:dyDescent="0.25">
      <c r="B29" s="238" t="s">
        <v>490</v>
      </c>
      <c r="C29" s="239"/>
    </row>
    <row r="30" spans="1:3" ht="78" customHeight="1" thickBot="1" x14ac:dyDescent="0.3">
      <c r="B30" s="240"/>
      <c r="C30" s="241"/>
    </row>
  </sheetData>
  <mergeCells count="9">
    <mergeCell ref="B24:C24"/>
    <mergeCell ref="B25:C25"/>
    <mergeCell ref="B27:C28"/>
    <mergeCell ref="B29:C30"/>
    <mergeCell ref="B3:C4"/>
    <mergeCell ref="B5:C5"/>
    <mergeCell ref="B6:C6"/>
    <mergeCell ref="B8:C8"/>
    <mergeCell ref="B14:C14"/>
  </mergeCells>
  <printOptions horizontalCentered="1" verticalCentered="1"/>
  <pageMargins left="0.86614173228346458" right="0.19685039370078741" top="0.78740157480314965" bottom="0.78740157480314965" header="0.31496062992125984" footer="0.31496062992125984"/>
  <pageSetup paperSize="9" scale="9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68"/>
  <sheetViews>
    <sheetView topLeftCell="A4" workbookViewId="0">
      <selection activeCell="H61" sqref="H61"/>
    </sheetView>
  </sheetViews>
  <sheetFormatPr defaultRowHeight="12.75" x14ac:dyDescent="0.2"/>
  <cols>
    <col min="1" max="1" width="14.28515625" style="48" customWidth="1"/>
    <col min="2" max="2" width="18" style="76" customWidth="1"/>
    <col min="3" max="3" width="66.5703125" style="48" customWidth="1"/>
    <col min="4" max="5" width="9.140625" style="48"/>
    <col min="6" max="6" width="12" style="48" bestFit="1" customWidth="1"/>
    <col min="7" max="7" width="12.28515625" style="48" bestFit="1" customWidth="1"/>
    <col min="8" max="16384" width="9.140625" style="48"/>
  </cols>
  <sheetData>
    <row r="3" spans="2:7" x14ac:dyDescent="0.2">
      <c r="B3" s="254" t="s">
        <v>491</v>
      </c>
      <c r="C3" s="255"/>
      <c r="D3" s="255"/>
      <c r="E3" s="255"/>
      <c r="F3" s="255"/>
      <c r="G3" s="256"/>
    </row>
    <row r="5" spans="2:7" ht="25.5" x14ac:dyDescent="0.2">
      <c r="B5" s="80" t="s">
        <v>82</v>
      </c>
      <c r="C5" s="66" t="s">
        <v>83</v>
      </c>
      <c r="D5" s="254" t="s">
        <v>492</v>
      </c>
      <c r="E5" s="255"/>
      <c r="F5" s="255"/>
      <c r="G5" s="256"/>
    </row>
    <row r="6" spans="2:7" x14ac:dyDescent="0.2">
      <c r="B6" s="81" t="s">
        <v>493</v>
      </c>
      <c r="C6" s="81" t="s">
        <v>494</v>
      </c>
      <c r="D6" s="67" t="s">
        <v>495</v>
      </c>
      <c r="E6" s="67" t="s">
        <v>496</v>
      </c>
      <c r="F6" s="68" t="s">
        <v>497</v>
      </c>
      <c r="G6" s="67" t="s">
        <v>498</v>
      </c>
    </row>
    <row r="7" spans="2:7" s="71" customFormat="1" x14ac:dyDescent="0.2">
      <c r="B7" s="82" t="s">
        <v>499</v>
      </c>
      <c r="C7" s="69" t="s">
        <v>500</v>
      </c>
      <c r="D7" s="70" t="s">
        <v>501</v>
      </c>
      <c r="E7" s="86">
        <v>0.05</v>
      </c>
      <c r="F7" s="79">
        <v>400</v>
      </c>
      <c r="G7" s="79">
        <f>E7*F7</f>
        <v>20</v>
      </c>
    </row>
    <row r="8" spans="2:7" s="71" customFormat="1" ht="38.25" x14ac:dyDescent="0.2">
      <c r="B8" s="82" t="s">
        <v>502</v>
      </c>
      <c r="C8" s="69" t="s">
        <v>503</v>
      </c>
      <c r="D8" s="70" t="s">
        <v>504</v>
      </c>
      <c r="E8" s="86">
        <v>3.1600000000000003E-2</v>
      </c>
      <c r="F8" s="79">
        <v>282.99</v>
      </c>
      <c r="G8" s="79">
        <f t="shared" ref="G8:G10" si="0">E8*F8</f>
        <v>8.9424840000000003</v>
      </c>
    </row>
    <row r="9" spans="2:7" s="71" customFormat="1" x14ac:dyDescent="0.2">
      <c r="B9" s="82" t="s">
        <v>505</v>
      </c>
      <c r="C9" s="69" t="s">
        <v>506</v>
      </c>
      <c r="D9" s="70" t="s">
        <v>507</v>
      </c>
      <c r="E9" s="86">
        <v>1.5</v>
      </c>
      <c r="F9" s="79">
        <v>14.85</v>
      </c>
      <c r="G9" s="79">
        <f t="shared" si="0"/>
        <v>22.274999999999999</v>
      </c>
    </row>
    <row r="10" spans="2:7" s="71" customFormat="1" x14ac:dyDescent="0.2">
      <c r="B10" s="82" t="s">
        <v>508</v>
      </c>
      <c r="C10" s="69" t="s">
        <v>509</v>
      </c>
      <c r="D10" s="70" t="s">
        <v>507</v>
      </c>
      <c r="E10" s="86">
        <v>1.5</v>
      </c>
      <c r="F10" s="79">
        <v>11.74</v>
      </c>
      <c r="G10" s="79">
        <f t="shared" si="0"/>
        <v>17.61</v>
      </c>
    </row>
    <row r="11" spans="2:7" x14ac:dyDescent="0.2">
      <c r="B11" s="70"/>
      <c r="C11" s="72"/>
      <c r="D11" s="70"/>
      <c r="E11" s="70"/>
      <c r="F11" s="79"/>
      <c r="G11" s="83">
        <f>SUM(G7:G10)</f>
        <v>68.827483999999998</v>
      </c>
    </row>
    <row r="13" spans="2:7" x14ac:dyDescent="0.2">
      <c r="B13" s="80" t="s">
        <v>510</v>
      </c>
      <c r="C13" s="66" t="s">
        <v>511</v>
      </c>
      <c r="D13" s="254" t="s">
        <v>492</v>
      </c>
      <c r="E13" s="255"/>
      <c r="F13" s="255"/>
      <c r="G13" s="256"/>
    </row>
    <row r="14" spans="2:7" x14ac:dyDescent="0.2">
      <c r="B14" s="81" t="s">
        <v>493</v>
      </c>
      <c r="C14" s="70" t="s">
        <v>494</v>
      </c>
      <c r="D14" s="67" t="s">
        <v>495</v>
      </c>
      <c r="E14" s="67" t="s">
        <v>496</v>
      </c>
      <c r="F14" s="68" t="s">
        <v>497</v>
      </c>
      <c r="G14" s="67" t="s">
        <v>498</v>
      </c>
    </row>
    <row r="15" spans="2:7" s="71" customFormat="1" ht="25.5" x14ac:dyDescent="0.2">
      <c r="B15" s="82" t="s">
        <v>512</v>
      </c>
      <c r="C15" s="69" t="s">
        <v>513</v>
      </c>
      <c r="D15" s="70" t="s">
        <v>514</v>
      </c>
      <c r="E15" s="86">
        <v>4</v>
      </c>
      <c r="F15" s="79">
        <v>0.66</v>
      </c>
      <c r="G15" s="79">
        <f>E15*F15</f>
        <v>2.64</v>
      </c>
    </row>
    <row r="16" spans="2:7" s="75" customFormat="1" x14ac:dyDescent="0.2">
      <c r="B16" s="82" t="s">
        <v>515</v>
      </c>
      <c r="C16" s="73" t="s">
        <v>516</v>
      </c>
      <c r="D16" s="74" t="s">
        <v>71</v>
      </c>
      <c r="E16" s="87">
        <v>1.6</v>
      </c>
      <c r="F16" s="88">
        <v>20.29</v>
      </c>
      <c r="G16" s="79">
        <f t="shared" ref="G16:G19" si="1">E16*F16</f>
        <v>32.463999999999999</v>
      </c>
    </row>
    <row r="17" spans="2:7" s="71" customFormat="1" ht="25.5" x14ac:dyDescent="0.2">
      <c r="B17" s="82" t="s">
        <v>517</v>
      </c>
      <c r="C17" s="69" t="s">
        <v>518</v>
      </c>
      <c r="D17" s="70" t="s">
        <v>519</v>
      </c>
      <c r="E17" s="86">
        <v>1.2</v>
      </c>
      <c r="F17" s="79">
        <v>82.24</v>
      </c>
      <c r="G17" s="79">
        <f t="shared" si="1"/>
        <v>98.687999999999988</v>
      </c>
    </row>
    <row r="18" spans="2:7" s="71" customFormat="1" x14ac:dyDescent="0.2">
      <c r="B18" s="82" t="s">
        <v>520</v>
      </c>
      <c r="C18" s="69" t="s">
        <v>521</v>
      </c>
      <c r="D18" s="70" t="s">
        <v>507</v>
      </c>
      <c r="E18" s="86">
        <v>1</v>
      </c>
      <c r="F18" s="79">
        <v>11.76</v>
      </c>
      <c r="G18" s="79">
        <f t="shared" si="1"/>
        <v>11.76</v>
      </c>
    </row>
    <row r="19" spans="2:7" s="71" customFormat="1" x14ac:dyDescent="0.2">
      <c r="B19" s="82" t="s">
        <v>522</v>
      </c>
      <c r="C19" s="69" t="s">
        <v>523</v>
      </c>
      <c r="D19" s="70" t="s">
        <v>507</v>
      </c>
      <c r="E19" s="86">
        <v>1</v>
      </c>
      <c r="F19" s="79">
        <v>14.75</v>
      </c>
      <c r="G19" s="79">
        <f t="shared" si="1"/>
        <v>14.75</v>
      </c>
    </row>
    <row r="20" spans="2:7" x14ac:dyDescent="0.2">
      <c r="B20" s="70"/>
      <c r="C20" s="72"/>
      <c r="D20" s="70"/>
      <c r="E20" s="70"/>
      <c r="F20" s="79"/>
      <c r="G20" s="83">
        <f>SUM(G15:G19)</f>
        <v>160.30199999999996</v>
      </c>
    </row>
    <row r="22" spans="2:7" x14ac:dyDescent="0.2">
      <c r="B22" s="80" t="s">
        <v>524</v>
      </c>
      <c r="C22" s="66" t="s">
        <v>241</v>
      </c>
      <c r="D22" s="254" t="s">
        <v>492</v>
      </c>
      <c r="E22" s="255"/>
      <c r="F22" s="255"/>
      <c r="G22" s="256"/>
    </row>
    <row r="23" spans="2:7" x14ac:dyDescent="0.2">
      <c r="B23" s="81" t="s">
        <v>493</v>
      </c>
      <c r="C23" s="70" t="s">
        <v>494</v>
      </c>
      <c r="D23" s="67" t="s">
        <v>495</v>
      </c>
      <c r="E23" s="67" t="s">
        <v>496</v>
      </c>
      <c r="F23" s="68" t="s">
        <v>497</v>
      </c>
      <c r="G23" s="67" t="s">
        <v>498</v>
      </c>
    </row>
    <row r="24" spans="2:7" s="71" customFormat="1" x14ac:dyDescent="0.2">
      <c r="B24" s="82" t="s">
        <v>525</v>
      </c>
      <c r="C24" s="69" t="s">
        <v>526</v>
      </c>
      <c r="D24" s="70" t="s">
        <v>527</v>
      </c>
      <c r="E24" s="86">
        <v>0.72</v>
      </c>
      <c r="F24" s="79">
        <v>4.2</v>
      </c>
      <c r="G24" s="79">
        <f>E24*F24</f>
        <v>3.024</v>
      </c>
    </row>
    <row r="25" spans="2:7" s="71" customFormat="1" x14ac:dyDescent="0.2">
      <c r="B25" s="82" t="s">
        <v>528</v>
      </c>
      <c r="C25" s="69" t="s">
        <v>529</v>
      </c>
      <c r="D25" s="70" t="s">
        <v>527</v>
      </c>
      <c r="E25" s="86">
        <v>1.4500000000000001E-2</v>
      </c>
      <c r="F25" s="79">
        <v>10</v>
      </c>
      <c r="G25" s="79">
        <f t="shared" ref="G25:G33" si="2">E25*F25</f>
        <v>0.14500000000000002</v>
      </c>
    </row>
    <row r="26" spans="2:7" s="71" customFormat="1" x14ac:dyDescent="0.2">
      <c r="B26" s="82" t="s">
        <v>530</v>
      </c>
      <c r="C26" s="69" t="s">
        <v>531</v>
      </c>
      <c r="D26" s="70" t="s">
        <v>532</v>
      </c>
      <c r="E26" s="86">
        <v>0.08</v>
      </c>
      <c r="F26" s="79">
        <v>60</v>
      </c>
      <c r="G26" s="79">
        <f t="shared" si="2"/>
        <v>4.8</v>
      </c>
    </row>
    <row r="27" spans="2:7" s="71" customFormat="1" x14ac:dyDescent="0.2">
      <c r="B27" s="82" t="s">
        <v>533</v>
      </c>
      <c r="C27" s="69" t="s">
        <v>534</v>
      </c>
      <c r="D27" s="70" t="s">
        <v>527</v>
      </c>
      <c r="E27" s="86">
        <v>2.77</v>
      </c>
      <c r="F27" s="79">
        <v>0.43</v>
      </c>
      <c r="G27" s="79">
        <f t="shared" si="2"/>
        <v>1.1911</v>
      </c>
    </row>
    <row r="28" spans="2:7" s="71" customFormat="1" x14ac:dyDescent="0.2">
      <c r="B28" s="82" t="s">
        <v>535</v>
      </c>
      <c r="C28" s="69" t="s">
        <v>536</v>
      </c>
      <c r="D28" s="70" t="s">
        <v>421</v>
      </c>
      <c r="E28" s="86">
        <v>1.25</v>
      </c>
      <c r="F28" s="79">
        <v>2.02</v>
      </c>
      <c r="G28" s="79">
        <f t="shared" si="2"/>
        <v>2.5249999999999999</v>
      </c>
    </row>
    <row r="29" spans="2:7" s="71" customFormat="1" x14ac:dyDescent="0.2">
      <c r="B29" s="82" t="s">
        <v>537</v>
      </c>
      <c r="C29" s="69" t="s">
        <v>538</v>
      </c>
      <c r="D29" s="70" t="s">
        <v>539</v>
      </c>
      <c r="E29" s="86">
        <v>7.4999999999999997E-3</v>
      </c>
      <c r="F29" s="79">
        <v>50</v>
      </c>
      <c r="G29" s="79">
        <f t="shared" si="2"/>
        <v>0.375</v>
      </c>
    </row>
    <row r="30" spans="2:7" s="71" customFormat="1" x14ac:dyDescent="0.2">
      <c r="B30" s="82" t="s">
        <v>540</v>
      </c>
      <c r="C30" s="69" t="s">
        <v>541</v>
      </c>
      <c r="D30" s="70" t="s">
        <v>527</v>
      </c>
      <c r="E30" s="86">
        <v>0.04</v>
      </c>
      <c r="F30" s="79">
        <v>12.44</v>
      </c>
      <c r="G30" s="79">
        <f t="shared" si="2"/>
        <v>0.49759999999999999</v>
      </c>
    </row>
    <row r="31" spans="2:7" s="71" customFormat="1" x14ac:dyDescent="0.2">
      <c r="B31" s="82" t="s">
        <v>542</v>
      </c>
      <c r="C31" s="72" t="s">
        <v>543</v>
      </c>
      <c r="D31" s="70" t="s">
        <v>507</v>
      </c>
      <c r="E31" s="86">
        <v>0.1</v>
      </c>
      <c r="F31" s="79">
        <v>14.75</v>
      </c>
      <c r="G31" s="79">
        <f t="shared" si="2"/>
        <v>1.4750000000000001</v>
      </c>
    </row>
    <row r="32" spans="2:7" s="71" customFormat="1" x14ac:dyDescent="0.2">
      <c r="B32" s="82" t="s">
        <v>544</v>
      </c>
      <c r="C32" s="69" t="s">
        <v>545</v>
      </c>
      <c r="D32" s="70" t="s">
        <v>507</v>
      </c>
      <c r="E32" s="86">
        <v>0.1</v>
      </c>
      <c r="F32" s="79">
        <v>14.75</v>
      </c>
      <c r="G32" s="79">
        <f t="shared" si="2"/>
        <v>1.4750000000000001</v>
      </c>
    </row>
    <row r="33" spans="2:7" s="71" customFormat="1" ht="25.5" x14ac:dyDescent="0.2">
      <c r="B33" s="82" t="s">
        <v>546</v>
      </c>
      <c r="C33" s="69" t="s">
        <v>547</v>
      </c>
      <c r="D33" s="70" t="s">
        <v>548</v>
      </c>
      <c r="E33" s="86">
        <v>1.4E-2</v>
      </c>
      <c r="F33" s="79">
        <v>1.08</v>
      </c>
      <c r="G33" s="79">
        <f t="shared" si="2"/>
        <v>1.5120000000000001E-2</v>
      </c>
    </row>
    <row r="34" spans="2:7" x14ac:dyDescent="0.2">
      <c r="B34" s="81"/>
      <c r="C34" s="72"/>
      <c r="D34" s="70"/>
      <c r="E34" s="70"/>
      <c r="F34" s="79"/>
      <c r="G34" s="83">
        <f>SUM(G24:G33)</f>
        <v>15.522819999999999</v>
      </c>
    </row>
    <row r="35" spans="2:7" x14ac:dyDescent="0.2">
      <c r="B35" s="259" t="s">
        <v>549</v>
      </c>
      <c r="C35" s="260"/>
      <c r="D35" s="260"/>
      <c r="E35" s="260"/>
      <c r="F35" s="260"/>
      <c r="G35" s="261"/>
    </row>
    <row r="37" spans="2:7" ht="25.5" x14ac:dyDescent="0.2">
      <c r="B37" s="80" t="s">
        <v>152</v>
      </c>
      <c r="C37" s="66" t="s">
        <v>648</v>
      </c>
      <c r="D37" s="257" t="s">
        <v>492</v>
      </c>
      <c r="E37" s="257"/>
      <c r="F37" s="257"/>
      <c r="G37" s="257"/>
    </row>
    <row r="38" spans="2:7" x14ac:dyDescent="0.2">
      <c r="B38" s="81" t="s">
        <v>493</v>
      </c>
      <c r="C38" s="81" t="s">
        <v>494</v>
      </c>
      <c r="D38" s="67" t="s">
        <v>495</v>
      </c>
      <c r="E38" s="67" t="s">
        <v>496</v>
      </c>
      <c r="F38" s="68" t="s">
        <v>497</v>
      </c>
      <c r="G38" s="67" t="s">
        <v>498</v>
      </c>
    </row>
    <row r="39" spans="2:7" s="71" customFormat="1" x14ac:dyDescent="0.2">
      <c r="B39" s="82" t="s">
        <v>550</v>
      </c>
      <c r="C39" s="69" t="s">
        <v>551</v>
      </c>
      <c r="D39" s="70" t="s">
        <v>31</v>
      </c>
      <c r="E39" s="89">
        <v>5.6800000000000003E-2</v>
      </c>
      <c r="F39" s="79">
        <v>60</v>
      </c>
      <c r="G39" s="84">
        <f>E39*F39</f>
        <v>3.4080000000000004</v>
      </c>
    </row>
    <row r="40" spans="2:7" s="71" customFormat="1" x14ac:dyDescent="0.2">
      <c r="B40" s="82" t="s">
        <v>552</v>
      </c>
      <c r="C40" s="69" t="s">
        <v>553</v>
      </c>
      <c r="D40" s="70" t="s">
        <v>31</v>
      </c>
      <c r="E40" s="86">
        <v>6.4999999999999997E-3</v>
      </c>
      <c r="F40" s="79">
        <v>47.73</v>
      </c>
      <c r="G40" s="84">
        <f t="shared" ref="G40:G44" si="3">E40*F40</f>
        <v>0.31024499999999999</v>
      </c>
    </row>
    <row r="41" spans="2:7" s="71" customFormat="1" x14ac:dyDescent="0.2">
      <c r="B41" s="82" t="s">
        <v>554</v>
      </c>
      <c r="C41" s="69" t="s">
        <v>555</v>
      </c>
      <c r="D41" s="70" t="s">
        <v>556</v>
      </c>
      <c r="E41" s="86">
        <v>0.39750000000000002</v>
      </c>
      <c r="F41" s="79">
        <v>14.75</v>
      </c>
      <c r="G41" s="84">
        <f t="shared" si="3"/>
        <v>5.8631250000000001</v>
      </c>
    </row>
    <row r="42" spans="2:7" s="71" customFormat="1" x14ac:dyDescent="0.2">
      <c r="B42" s="82" t="s">
        <v>557</v>
      </c>
      <c r="C42" s="69" t="s">
        <v>558</v>
      </c>
      <c r="D42" s="70" t="s">
        <v>556</v>
      </c>
      <c r="E42" s="86">
        <v>0.39750000000000002</v>
      </c>
      <c r="F42" s="79">
        <v>11.74</v>
      </c>
      <c r="G42" s="84">
        <f t="shared" si="3"/>
        <v>4.6666500000000006</v>
      </c>
    </row>
    <row r="43" spans="2:7" s="71" customFormat="1" ht="25.5" x14ac:dyDescent="0.2">
      <c r="B43" s="82" t="s">
        <v>559</v>
      </c>
      <c r="C43" s="69" t="s">
        <v>560</v>
      </c>
      <c r="D43" s="70" t="s">
        <v>561</v>
      </c>
      <c r="E43" s="86">
        <v>4.1000000000000003E-3</v>
      </c>
      <c r="F43" s="79">
        <v>4.2300000000000004</v>
      </c>
      <c r="G43" s="84">
        <f t="shared" si="3"/>
        <v>1.7343000000000004E-2</v>
      </c>
    </row>
    <row r="44" spans="2:7" s="71" customFormat="1" ht="25.5" x14ac:dyDescent="0.2">
      <c r="B44" s="82" t="s">
        <v>562</v>
      </c>
      <c r="C44" s="69" t="s">
        <v>563</v>
      </c>
      <c r="D44" s="70" t="s">
        <v>564</v>
      </c>
      <c r="E44" s="86">
        <v>0.19470000000000001</v>
      </c>
      <c r="F44" s="79">
        <v>0.54</v>
      </c>
      <c r="G44" s="84">
        <f t="shared" si="3"/>
        <v>0.10513800000000001</v>
      </c>
    </row>
    <row r="45" spans="2:7" x14ac:dyDescent="0.2">
      <c r="B45" s="67"/>
      <c r="C45" s="77"/>
      <c r="D45" s="77"/>
      <c r="E45" s="77"/>
      <c r="F45" s="78"/>
      <c r="G45" s="85">
        <f>SUM(G39:G44)</f>
        <v>14.370501000000001</v>
      </c>
    </row>
    <row r="46" spans="2:7" x14ac:dyDescent="0.2">
      <c r="B46" s="258" t="s">
        <v>565</v>
      </c>
      <c r="C46" s="258"/>
      <c r="D46" s="258"/>
      <c r="E46" s="258"/>
      <c r="F46" s="258"/>
      <c r="G46" s="258"/>
    </row>
    <row r="49" spans="2:7" x14ac:dyDescent="0.2">
      <c r="B49" s="80" t="s">
        <v>372</v>
      </c>
      <c r="C49" s="66" t="s">
        <v>373</v>
      </c>
      <c r="D49" s="257" t="s">
        <v>566</v>
      </c>
      <c r="E49" s="257"/>
      <c r="F49" s="257"/>
      <c r="G49" s="257"/>
    </row>
    <row r="50" spans="2:7" x14ac:dyDescent="0.2">
      <c r="B50" s="81" t="s">
        <v>493</v>
      </c>
      <c r="C50" s="81" t="s">
        <v>494</v>
      </c>
      <c r="D50" s="67" t="s">
        <v>495</v>
      </c>
      <c r="E50" s="67" t="s">
        <v>496</v>
      </c>
      <c r="F50" s="68" t="s">
        <v>497</v>
      </c>
      <c r="G50" s="67" t="s">
        <v>498</v>
      </c>
    </row>
    <row r="51" spans="2:7" s="71" customFormat="1" x14ac:dyDescent="0.2">
      <c r="B51" s="82" t="s">
        <v>567</v>
      </c>
      <c r="C51" s="69" t="s">
        <v>568</v>
      </c>
      <c r="D51" s="70" t="s">
        <v>566</v>
      </c>
      <c r="E51" s="89">
        <v>1</v>
      </c>
      <c r="F51" s="79">
        <v>55</v>
      </c>
      <c r="G51" s="84">
        <f>F51*E51</f>
        <v>55</v>
      </c>
    </row>
    <row r="52" spans="2:7" s="71" customFormat="1" x14ac:dyDescent="0.2">
      <c r="B52" s="82" t="s">
        <v>569</v>
      </c>
      <c r="C52" s="69" t="s">
        <v>570</v>
      </c>
      <c r="D52" s="70" t="s">
        <v>556</v>
      </c>
      <c r="E52" s="86">
        <v>0.5</v>
      </c>
      <c r="F52" s="79">
        <v>11.38</v>
      </c>
      <c r="G52" s="84">
        <f t="shared" ref="G52:G53" si="4">F52*E52</f>
        <v>5.69</v>
      </c>
    </row>
    <row r="53" spans="2:7" s="71" customFormat="1" x14ac:dyDescent="0.2">
      <c r="B53" s="82" t="s">
        <v>571</v>
      </c>
      <c r="C53" s="69" t="s">
        <v>572</v>
      </c>
      <c r="D53" s="70" t="s">
        <v>556</v>
      </c>
      <c r="E53" s="86">
        <v>0.5</v>
      </c>
      <c r="F53" s="79">
        <v>15</v>
      </c>
      <c r="G53" s="84">
        <f t="shared" si="4"/>
        <v>7.5</v>
      </c>
    </row>
    <row r="54" spans="2:7" x14ac:dyDescent="0.2">
      <c r="B54" s="67"/>
      <c r="C54" s="77"/>
      <c r="D54" s="77"/>
      <c r="E54" s="77"/>
      <c r="F54" s="78"/>
      <c r="G54" s="85">
        <f>SUM(G51:G53)</f>
        <v>68.19</v>
      </c>
    </row>
    <row r="55" spans="2:7" x14ac:dyDescent="0.2">
      <c r="B55" s="208"/>
      <c r="C55" s="209"/>
      <c r="D55" s="209"/>
      <c r="E55" s="209"/>
      <c r="F55" s="210"/>
      <c r="G55" s="211"/>
    </row>
    <row r="56" spans="2:7" x14ac:dyDescent="0.2">
      <c r="B56" s="208"/>
      <c r="C56" s="209"/>
      <c r="D56" s="209"/>
      <c r="E56" s="209"/>
      <c r="F56" s="210"/>
      <c r="G56" s="211"/>
    </row>
    <row r="57" spans="2:7" x14ac:dyDescent="0.2">
      <c r="B57" s="80" t="s">
        <v>697</v>
      </c>
      <c r="C57" s="66" t="s">
        <v>696</v>
      </c>
      <c r="D57" s="257" t="s">
        <v>492</v>
      </c>
      <c r="E57" s="257"/>
      <c r="F57" s="257"/>
      <c r="G57" s="257"/>
    </row>
    <row r="58" spans="2:7" x14ac:dyDescent="0.2">
      <c r="B58" s="81" t="s">
        <v>493</v>
      </c>
      <c r="C58" s="81" t="s">
        <v>494</v>
      </c>
      <c r="D58" s="67" t="s">
        <v>495</v>
      </c>
      <c r="E58" s="67" t="s">
        <v>496</v>
      </c>
      <c r="F58" s="68" t="s">
        <v>497</v>
      </c>
      <c r="G58" s="67" t="s">
        <v>498</v>
      </c>
    </row>
    <row r="59" spans="2:7" x14ac:dyDescent="0.2">
      <c r="B59" s="82" t="s">
        <v>505</v>
      </c>
      <c r="C59" s="69" t="s">
        <v>506</v>
      </c>
      <c r="D59" s="70" t="s">
        <v>507</v>
      </c>
      <c r="E59" s="89">
        <v>0.8</v>
      </c>
      <c r="F59" s="79">
        <v>14.85</v>
      </c>
      <c r="G59" s="84">
        <f>F59*E59</f>
        <v>11.88</v>
      </c>
    </row>
    <row r="60" spans="2:7" x14ac:dyDescent="0.2">
      <c r="B60" s="82" t="s">
        <v>508</v>
      </c>
      <c r="C60" s="69" t="s">
        <v>509</v>
      </c>
      <c r="D60" s="70" t="s">
        <v>507</v>
      </c>
      <c r="E60" s="86">
        <v>0.8</v>
      </c>
      <c r="F60" s="79">
        <v>11.74</v>
      </c>
      <c r="G60" s="84">
        <f t="shared" ref="G60" si="5">F60*E60</f>
        <v>9.3920000000000012</v>
      </c>
    </row>
    <row r="61" spans="2:7" x14ac:dyDescent="0.2">
      <c r="B61" s="67"/>
      <c r="C61" s="77"/>
      <c r="D61" s="77"/>
      <c r="E61" s="77"/>
      <c r="F61" s="78"/>
      <c r="G61" s="85">
        <f>SUM(G59:G60)</f>
        <v>21.272000000000002</v>
      </c>
    </row>
    <row r="62" spans="2:7" x14ac:dyDescent="0.2">
      <c r="B62" s="262" t="s">
        <v>698</v>
      </c>
      <c r="C62" s="262"/>
      <c r="D62" s="262"/>
      <c r="E62" s="262"/>
      <c r="F62" s="262"/>
      <c r="G62" s="262"/>
    </row>
    <row r="64" spans="2:7" s="71" customFormat="1" ht="38.25" x14ac:dyDescent="0.2">
      <c r="B64" s="80" t="s">
        <v>12</v>
      </c>
      <c r="C64" s="66" t="s">
        <v>573</v>
      </c>
      <c r="D64" s="254" t="s">
        <v>421</v>
      </c>
      <c r="E64" s="255"/>
      <c r="F64" s="255"/>
      <c r="G64" s="256"/>
    </row>
    <row r="65" spans="1:7" s="71" customFormat="1" x14ac:dyDescent="0.2">
      <c r="B65" s="82" t="s">
        <v>493</v>
      </c>
      <c r="C65" s="70" t="s">
        <v>494</v>
      </c>
      <c r="D65" s="138" t="s">
        <v>495</v>
      </c>
      <c r="E65" s="139" t="s">
        <v>496</v>
      </c>
      <c r="F65" s="79" t="s">
        <v>497</v>
      </c>
      <c r="G65" s="84" t="s">
        <v>498</v>
      </c>
    </row>
    <row r="66" spans="1:7" s="71" customFormat="1" x14ac:dyDescent="0.2">
      <c r="B66" s="70" t="s">
        <v>574</v>
      </c>
      <c r="C66" s="69" t="s">
        <v>575</v>
      </c>
      <c r="D66" s="140" t="s">
        <v>556</v>
      </c>
      <c r="E66" s="141">
        <v>20</v>
      </c>
      <c r="F66" s="142">
        <v>100.71</v>
      </c>
      <c r="G66" s="143">
        <f>E66*F66</f>
        <v>2014.1999999999998</v>
      </c>
    </row>
    <row r="67" spans="1:7" s="71" customFormat="1" x14ac:dyDescent="0.2">
      <c r="A67" s="144"/>
      <c r="B67" s="74" t="s">
        <v>576</v>
      </c>
      <c r="C67" s="69" t="s">
        <v>577</v>
      </c>
      <c r="D67" s="140" t="s">
        <v>13</v>
      </c>
      <c r="E67" s="141">
        <v>2</v>
      </c>
      <c r="F67" s="142">
        <v>81.53</v>
      </c>
      <c r="G67" s="143">
        <f>E67*F67</f>
        <v>163.06</v>
      </c>
    </row>
    <row r="68" spans="1:7" s="71" customFormat="1" x14ac:dyDescent="0.2">
      <c r="B68" s="145"/>
      <c r="C68" s="145"/>
      <c r="D68" s="138"/>
      <c r="E68" s="146"/>
      <c r="F68" s="147"/>
      <c r="G68" s="148">
        <f>SUM(G66:G67)</f>
        <v>2177.2599999999998</v>
      </c>
    </row>
    <row r="69" spans="1:7" s="71" customFormat="1" x14ac:dyDescent="0.2">
      <c r="B69" s="149"/>
      <c r="C69" s="149"/>
      <c r="D69" s="150"/>
      <c r="E69" s="151"/>
      <c r="F69" s="152"/>
      <c r="G69" s="153"/>
    </row>
    <row r="70" spans="1:7" s="71" customFormat="1" x14ac:dyDescent="0.2">
      <c r="B70" s="80" t="s">
        <v>254</v>
      </c>
      <c r="C70" s="66" t="s">
        <v>578</v>
      </c>
      <c r="D70" s="254" t="s">
        <v>514</v>
      </c>
      <c r="E70" s="255"/>
      <c r="F70" s="255"/>
      <c r="G70" s="256"/>
    </row>
    <row r="71" spans="1:7" s="71" customFormat="1" x14ac:dyDescent="0.2">
      <c r="B71" s="82" t="s">
        <v>493</v>
      </c>
      <c r="C71" s="82" t="s">
        <v>494</v>
      </c>
      <c r="D71" s="138" t="s">
        <v>495</v>
      </c>
      <c r="E71" s="139" t="s">
        <v>496</v>
      </c>
      <c r="F71" s="79" t="s">
        <v>497</v>
      </c>
      <c r="G71" s="84" t="s">
        <v>498</v>
      </c>
    </row>
    <row r="72" spans="1:7" s="71" customFormat="1" x14ac:dyDescent="0.2">
      <c r="B72" s="82" t="s">
        <v>579</v>
      </c>
      <c r="C72" s="69" t="s">
        <v>578</v>
      </c>
      <c r="D72" s="140" t="s">
        <v>13</v>
      </c>
      <c r="E72" s="154">
        <v>1</v>
      </c>
      <c r="F72" s="79">
        <v>3083.71</v>
      </c>
      <c r="G72" s="79">
        <f>E72*F72</f>
        <v>3083.71</v>
      </c>
    </row>
    <row r="73" spans="1:7" s="71" customFormat="1" x14ac:dyDescent="0.2">
      <c r="B73" s="70"/>
      <c r="C73" s="72"/>
      <c r="D73" s="70"/>
      <c r="E73" s="154"/>
      <c r="F73" s="79"/>
      <c r="G73" s="83">
        <f>SUM(G72)</f>
        <v>3083.71</v>
      </c>
    </row>
    <row r="74" spans="1:7" s="71" customFormat="1" x14ac:dyDescent="0.2">
      <c r="B74" s="150"/>
      <c r="D74" s="150"/>
      <c r="E74" s="151"/>
      <c r="F74" s="152"/>
      <c r="G74" s="152"/>
    </row>
    <row r="75" spans="1:7" s="71" customFormat="1" ht="25.5" x14ac:dyDescent="0.2">
      <c r="B75" s="80" t="s">
        <v>257</v>
      </c>
      <c r="C75" s="66" t="s">
        <v>580</v>
      </c>
      <c r="D75" s="254" t="s">
        <v>514</v>
      </c>
      <c r="E75" s="255"/>
      <c r="F75" s="255"/>
      <c r="G75" s="256"/>
    </row>
    <row r="76" spans="1:7" s="71" customFormat="1" x14ac:dyDescent="0.2">
      <c r="B76" s="82" t="s">
        <v>493</v>
      </c>
      <c r="C76" s="70" t="s">
        <v>494</v>
      </c>
      <c r="D76" s="138" t="s">
        <v>495</v>
      </c>
      <c r="E76" s="139" t="s">
        <v>496</v>
      </c>
      <c r="F76" s="79" t="s">
        <v>497</v>
      </c>
      <c r="G76" s="84" t="s">
        <v>498</v>
      </c>
    </row>
    <row r="77" spans="1:7" s="75" customFormat="1" x14ac:dyDescent="0.2">
      <c r="B77" s="82" t="s">
        <v>581</v>
      </c>
      <c r="C77" s="174" t="s">
        <v>582</v>
      </c>
      <c r="D77" s="82" t="s">
        <v>583</v>
      </c>
      <c r="E77" s="175">
        <v>100</v>
      </c>
      <c r="F77" s="88">
        <v>3</v>
      </c>
      <c r="G77" s="176">
        <f>E77*F77</f>
        <v>300</v>
      </c>
    </row>
    <row r="78" spans="1:7" s="71" customFormat="1" x14ac:dyDescent="0.2">
      <c r="B78" s="82" t="s">
        <v>584</v>
      </c>
      <c r="C78" s="155" t="s">
        <v>585</v>
      </c>
      <c r="D78" s="140" t="s">
        <v>13</v>
      </c>
      <c r="E78" s="139">
        <v>1</v>
      </c>
      <c r="F78" s="79">
        <v>11</v>
      </c>
      <c r="G78" s="147">
        <f t="shared" ref="G78:G80" si="6">E78*F78</f>
        <v>11</v>
      </c>
    </row>
    <row r="79" spans="1:7" s="71" customFormat="1" x14ac:dyDescent="0.2">
      <c r="B79" s="82" t="s">
        <v>571</v>
      </c>
      <c r="C79" s="69" t="s">
        <v>572</v>
      </c>
      <c r="D79" s="138" t="s">
        <v>556</v>
      </c>
      <c r="E79" s="146">
        <v>8</v>
      </c>
      <c r="F79" s="147">
        <v>15</v>
      </c>
      <c r="G79" s="147">
        <f t="shared" si="6"/>
        <v>120</v>
      </c>
    </row>
    <row r="80" spans="1:7" s="71" customFormat="1" x14ac:dyDescent="0.2">
      <c r="B80" s="82" t="s">
        <v>508</v>
      </c>
      <c r="C80" s="69" t="s">
        <v>509</v>
      </c>
      <c r="D80" s="70" t="s">
        <v>507</v>
      </c>
      <c r="E80" s="146">
        <v>24</v>
      </c>
      <c r="F80" s="147">
        <v>11.74</v>
      </c>
      <c r="G80" s="147">
        <f t="shared" si="6"/>
        <v>281.76</v>
      </c>
    </row>
    <row r="81" spans="2:7" s="71" customFormat="1" x14ac:dyDescent="0.2">
      <c r="B81" s="70"/>
      <c r="C81" s="72"/>
      <c r="D81" s="70"/>
      <c r="E81" s="154"/>
      <c r="F81" s="79"/>
      <c r="G81" s="83">
        <f>SUM(G77:G80)</f>
        <v>712.76</v>
      </c>
    </row>
    <row r="82" spans="2:7" s="71" customFormat="1" x14ac:dyDescent="0.2">
      <c r="B82" s="150"/>
      <c r="D82" s="150"/>
      <c r="E82" s="151"/>
      <c r="F82" s="152"/>
      <c r="G82" s="152"/>
    </row>
    <row r="83" spans="2:7" s="71" customFormat="1" ht="51" x14ac:dyDescent="0.2">
      <c r="B83" s="80" t="s">
        <v>274</v>
      </c>
      <c r="C83" s="66" t="s">
        <v>275</v>
      </c>
      <c r="D83" s="254" t="s">
        <v>514</v>
      </c>
      <c r="E83" s="255"/>
      <c r="F83" s="255"/>
      <c r="G83" s="256"/>
    </row>
    <row r="84" spans="2:7" s="71" customFormat="1" x14ac:dyDescent="0.2">
      <c r="B84" s="82" t="s">
        <v>493</v>
      </c>
      <c r="C84" s="70" t="s">
        <v>494</v>
      </c>
      <c r="D84" s="138" t="s">
        <v>495</v>
      </c>
      <c r="E84" s="139" t="s">
        <v>496</v>
      </c>
      <c r="F84" s="79" t="s">
        <v>497</v>
      </c>
      <c r="G84" s="84" t="s">
        <v>498</v>
      </c>
    </row>
    <row r="85" spans="2:7" s="71" customFormat="1" ht="51" x14ac:dyDescent="0.2">
      <c r="B85" s="82" t="s">
        <v>579</v>
      </c>
      <c r="C85" s="155" t="s">
        <v>586</v>
      </c>
      <c r="D85" s="140" t="s">
        <v>13</v>
      </c>
      <c r="E85" s="139">
        <v>1</v>
      </c>
      <c r="F85" s="79">
        <v>827.51</v>
      </c>
      <c r="G85" s="156">
        <f>E85*F85</f>
        <v>827.51</v>
      </c>
    </row>
    <row r="86" spans="2:7" s="71" customFormat="1" ht="16.5" customHeight="1" x14ac:dyDescent="0.2">
      <c r="B86" s="82" t="s">
        <v>571</v>
      </c>
      <c r="C86" s="69" t="s">
        <v>572</v>
      </c>
      <c r="D86" s="138" t="s">
        <v>556</v>
      </c>
      <c r="E86" s="146">
        <v>0.4</v>
      </c>
      <c r="F86" s="147">
        <v>15</v>
      </c>
      <c r="G86" s="156">
        <f t="shared" ref="G86:G87" si="7">E86*F86</f>
        <v>6</v>
      </c>
    </row>
    <row r="87" spans="2:7" s="71" customFormat="1" x14ac:dyDescent="0.2">
      <c r="B87" s="82" t="s">
        <v>508</v>
      </c>
      <c r="C87" s="69" t="s">
        <v>509</v>
      </c>
      <c r="D87" s="138" t="s">
        <v>556</v>
      </c>
      <c r="E87" s="146">
        <v>0.4</v>
      </c>
      <c r="F87" s="147">
        <v>11.74</v>
      </c>
      <c r="G87" s="156">
        <f t="shared" si="7"/>
        <v>4.6960000000000006</v>
      </c>
    </row>
    <row r="88" spans="2:7" s="71" customFormat="1" x14ac:dyDescent="0.2">
      <c r="B88" s="70"/>
      <c r="C88" s="72"/>
      <c r="D88" s="70"/>
      <c r="E88" s="154"/>
      <c r="F88" s="79"/>
      <c r="G88" s="83">
        <f>SUM(G85:G87)</f>
        <v>838.20600000000002</v>
      </c>
    </row>
    <row r="89" spans="2:7" s="71" customFormat="1" x14ac:dyDescent="0.2">
      <c r="B89" s="150"/>
      <c r="D89" s="150"/>
      <c r="E89" s="151"/>
      <c r="F89" s="152"/>
      <c r="G89" s="152"/>
    </row>
    <row r="90" spans="2:7" s="71" customFormat="1" ht="25.5" x14ac:dyDescent="0.2">
      <c r="B90" s="80" t="s">
        <v>277</v>
      </c>
      <c r="C90" s="66" t="s">
        <v>278</v>
      </c>
      <c r="D90" s="254" t="s">
        <v>514</v>
      </c>
      <c r="E90" s="255"/>
      <c r="F90" s="255"/>
      <c r="G90" s="256"/>
    </row>
    <row r="91" spans="2:7" s="71" customFormat="1" x14ac:dyDescent="0.2">
      <c r="B91" s="82" t="s">
        <v>493</v>
      </c>
      <c r="C91" s="70" t="s">
        <v>494</v>
      </c>
      <c r="D91" s="138" t="s">
        <v>495</v>
      </c>
      <c r="E91" s="139" t="s">
        <v>496</v>
      </c>
      <c r="F91" s="79" t="s">
        <v>497</v>
      </c>
      <c r="G91" s="84" t="s">
        <v>498</v>
      </c>
    </row>
    <row r="92" spans="2:7" s="71" customFormat="1" x14ac:dyDescent="0.2">
      <c r="B92" s="82" t="s">
        <v>579</v>
      </c>
      <c r="C92" s="155" t="s">
        <v>587</v>
      </c>
      <c r="D92" s="140" t="s">
        <v>13</v>
      </c>
      <c r="E92" s="139">
        <v>1</v>
      </c>
      <c r="F92" s="157">
        <v>149.33000000000001</v>
      </c>
      <c r="G92" s="147">
        <f>E92*F92</f>
        <v>149.33000000000001</v>
      </c>
    </row>
    <row r="93" spans="2:7" s="71" customFormat="1" x14ac:dyDescent="0.2">
      <c r="B93" s="82" t="s">
        <v>571</v>
      </c>
      <c r="C93" s="69" t="s">
        <v>572</v>
      </c>
      <c r="D93" s="138" t="s">
        <v>556</v>
      </c>
      <c r="E93" s="146">
        <v>0.4</v>
      </c>
      <c r="F93" s="147">
        <v>15</v>
      </c>
      <c r="G93" s="147">
        <f t="shared" ref="G93:G94" si="8">E93*F93</f>
        <v>6</v>
      </c>
    </row>
    <row r="94" spans="2:7" s="71" customFormat="1" x14ac:dyDescent="0.2">
      <c r="B94" s="82" t="s">
        <v>508</v>
      </c>
      <c r="C94" s="69" t="s">
        <v>509</v>
      </c>
      <c r="D94" s="138" t="s">
        <v>556</v>
      </c>
      <c r="E94" s="146">
        <v>0.4</v>
      </c>
      <c r="F94" s="147">
        <v>11.74</v>
      </c>
      <c r="G94" s="147">
        <f t="shared" si="8"/>
        <v>4.6960000000000006</v>
      </c>
    </row>
    <row r="95" spans="2:7" s="71" customFormat="1" x14ac:dyDescent="0.2">
      <c r="B95" s="70"/>
      <c r="C95" s="72"/>
      <c r="D95" s="70"/>
      <c r="E95" s="154"/>
      <c r="F95" s="79"/>
      <c r="G95" s="83">
        <f>SUM(G92:G94)</f>
        <v>160.02600000000001</v>
      </c>
    </row>
    <row r="96" spans="2:7" s="71" customFormat="1" x14ac:dyDescent="0.2">
      <c r="B96" s="150"/>
      <c r="D96" s="150"/>
      <c r="E96" s="151"/>
      <c r="F96" s="152"/>
      <c r="G96" s="152"/>
    </row>
    <row r="97" spans="2:11" s="71" customFormat="1" ht="25.5" x14ac:dyDescent="0.2">
      <c r="B97" s="80" t="s">
        <v>280</v>
      </c>
      <c r="C97" s="66" t="s">
        <v>281</v>
      </c>
      <c r="D97" s="254" t="s">
        <v>421</v>
      </c>
      <c r="E97" s="255"/>
      <c r="F97" s="255"/>
      <c r="G97" s="256"/>
    </row>
    <row r="98" spans="2:11" s="71" customFormat="1" x14ac:dyDescent="0.2">
      <c r="B98" s="82" t="s">
        <v>493</v>
      </c>
      <c r="C98" s="70" t="s">
        <v>494</v>
      </c>
      <c r="D98" s="138" t="s">
        <v>495</v>
      </c>
      <c r="E98" s="139" t="s">
        <v>496</v>
      </c>
      <c r="F98" s="79" t="s">
        <v>497</v>
      </c>
      <c r="G98" s="84" t="s">
        <v>498</v>
      </c>
    </row>
    <row r="99" spans="2:11" s="71" customFormat="1" x14ac:dyDescent="0.2">
      <c r="B99" s="82" t="s">
        <v>579</v>
      </c>
      <c r="C99" s="155" t="s">
        <v>588</v>
      </c>
      <c r="D99" s="138" t="s">
        <v>67</v>
      </c>
      <c r="E99" s="139">
        <v>1</v>
      </c>
      <c r="F99" s="157">
        <v>6</v>
      </c>
      <c r="G99" s="147">
        <f>E99*F99</f>
        <v>6</v>
      </c>
    </row>
    <row r="100" spans="2:11" s="71" customFormat="1" x14ac:dyDescent="0.2">
      <c r="B100" s="82" t="s">
        <v>571</v>
      </c>
      <c r="C100" s="69" t="s">
        <v>572</v>
      </c>
      <c r="D100" s="138" t="s">
        <v>556</v>
      </c>
      <c r="E100" s="146">
        <v>0.02</v>
      </c>
      <c r="F100" s="147">
        <v>15</v>
      </c>
      <c r="G100" s="147">
        <f>E100*F100</f>
        <v>0.3</v>
      </c>
      <c r="I100" s="158"/>
      <c r="J100" s="158"/>
      <c r="K100" s="158"/>
    </row>
    <row r="101" spans="2:11" s="71" customFormat="1" x14ac:dyDescent="0.2">
      <c r="B101" s="70"/>
      <c r="C101" s="72"/>
      <c r="D101" s="70"/>
      <c r="E101" s="154"/>
      <c r="F101" s="79"/>
      <c r="G101" s="83">
        <f>SUM(G99:G100)</f>
        <v>6.3</v>
      </c>
    </row>
    <row r="102" spans="2:11" s="71" customFormat="1" x14ac:dyDescent="0.2">
      <c r="B102" s="150"/>
      <c r="D102" s="150"/>
      <c r="E102" s="151"/>
      <c r="F102" s="152"/>
      <c r="G102" s="152"/>
    </row>
    <row r="103" spans="2:11" s="71" customFormat="1" ht="25.5" x14ac:dyDescent="0.2">
      <c r="B103" s="80" t="s">
        <v>317</v>
      </c>
      <c r="C103" s="66" t="s">
        <v>589</v>
      </c>
      <c r="D103" s="254" t="s">
        <v>421</v>
      </c>
      <c r="E103" s="255"/>
      <c r="F103" s="255"/>
      <c r="G103" s="256"/>
    </row>
    <row r="104" spans="2:11" s="71" customFormat="1" x14ac:dyDescent="0.2">
      <c r="B104" s="82" t="s">
        <v>493</v>
      </c>
      <c r="C104" s="70" t="s">
        <v>494</v>
      </c>
      <c r="D104" s="138" t="s">
        <v>495</v>
      </c>
      <c r="E104" s="139" t="s">
        <v>496</v>
      </c>
      <c r="F104" s="79" t="s">
        <v>497</v>
      </c>
      <c r="G104" s="84" t="s">
        <v>498</v>
      </c>
    </row>
    <row r="105" spans="2:11" s="71" customFormat="1" ht="25.5" x14ac:dyDescent="0.2">
      <c r="B105" s="138" t="s">
        <v>590</v>
      </c>
      <c r="C105" s="72" t="s">
        <v>591</v>
      </c>
      <c r="D105" s="138" t="s">
        <v>13</v>
      </c>
      <c r="E105" s="139">
        <v>3</v>
      </c>
      <c r="F105" s="156">
        <v>16.010000000000002</v>
      </c>
      <c r="G105" s="156">
        <f>E105*F105</f>
        <v>48.03</v>
      </c>
    </row>
    <row r="106" spans="2:11" s="71" customFormat="1" x14ac:dyDescent="0.2">
      <c r="B106" s="138" t="s">
        <v>592</v>
      </c>
      <c r="C106" s="72" t="s">
        <v>593</v>
      </c>
      <c r="D106" s="138" t="s">
        <v>13</v>
      </c>
      <c r="E106" s="146">
        <v>3</v>
      </c>
      <c r="F106" s="147">
        <v>10.47</v>
      </c>
      <c r="G106" s="156">
        <f t="shared" ref="G106:G108" si="9">E106*F106</f>
        <v>31.410000000000004</v>
      </c>
    </row>
    <row r="107" spans="2:11" s="71" customFormat="1" x14ac:dyDescent="0.2">
      <c r="B107" s="82" t="s">
        <v>571</v>
      </c>
      <c r="C107" s="69" t="s">
        <v>572</v>
      </c>
      <c r="D107" s="138" t="s">
        <v>556</v>
      </c>
      <c r="E107" s="146">
        <v>0.7</v>
      </c>
      <c r="F107" s="147">
        <v>15</v>
      </c>
      <c r="G107" s="156">
        <f t="shared" si="9"/>
        <v>10.5</v>
      </c>
    </row>
    <row r="108" spans="2:11" s="71" customFormat="1" x14ac:dyDescent="0.2">
      <c r="B108" s="82" t="s">
        <v>508</v>
      </c>
      <c r="C108" s="69" t="s">
        <v>509</v>
      </c>
      <c r="D108" s="138" t="s">
        <v>556</v>
      </c>
      <c r="E108" s="146">
        <v>0.7</v>
      </c>
      <c r="F108" s="147">
        <v>11.74</v>
      </c>
      <c r="G108" s="156">
        <f t="shared" si="9"/>
        <v>8.218</v>
      </c>
    </row>
    <row r="109" spans="2:11" s="71" customFormat="1" x14ac:dyDescent="0.2">
      <c r="B109" s="138"/>
      <c r="C109" s="159"/>
      <c r="D109" s="138"/>
      <c r="E109" s="146"/>
      <c r="F109" s="147"/>
      <c r="G109" s="160">
        <f>SUM(G105:G108)</f>
        <v>98.158000000000001</v>
      </c>
    </row>
    <row r="110" spans="2:11" s="71" customFormat="1" x14ac:dyDescent="0.2">
      <c r="B110" s="150"/>
      <c r="D110" s="150"/>
      <c r="E110" s="151"/>
      <c r="F110" s="152"/>
      <c r="G110" s="152"/>
    </row>
    <row r="111" spans="2:11" s="71" customFormat="1" ht="25.5" x14ac:dyDescent="0.2">
      <c r="B111" s="80" t="s">
        <v>323</v>
      </c>
      <c r="C111" s="66" t="s">
        <v>324</v>
      </c>
      <c r="D111" s="254" t="s">
        <v>594</v>
      </c>
      <c r="E111" s="255"/>
      <c r="F111" s="255"/>
      <c r="G111" s="256"/>
    </row>
    <row r="112" spans="2:11" s="71" customFormat="1" x14ac:dyDescent="0.2">
      <c r="B112" s="82" t="s">
        <v>493</v>
      </c>
      <c r="C112" s="70" t="s">
        <v>494</v>
      </c>
      <c r="D112" s="138" t="s">
        <v>495</v>
      </c>
      <c r="E112" s="139" t="s">
        <v>496</v>
      </c>
      <c r="F112" s="79" t="s">
        <v>497</v>
      </c>
      <c r="G112" s="84" t="s">
        <v>498</v>
      </c>
    </row>
    <row r="113" spans="2:10" s="71" customFormat="1" ht="25.5" x14ac:dyDescent="0.2">
      <c r="B113" s="165" t="s">
        <v>595</v>
      </c>
      <c r="C113" s="73" t="s">
        <v>596</v>
      </c>
      <c r="D113" s="140" t="s">
        <v>13</v>
      </c>
      <c r="E113" s="161">
        <v>1</v>
      </c>
      <c r="F113" s="162">
        <v>3.07</v>
      </c>
      <c r="G113" s="143">
        <f>E113*F113</f>
        <v>3.07</v>
      </c>
      <c r="J113" s="163"/>
    </row>
    <row r="114" spans="2:10" s="71" customFormat="1" x14ac:dyDescent="0.2">
      <c r="B114" s="165" t="s">
        <v>597</v>
      </c>
      <c r="C114" s="73" t="s">
        <v>598</v>
      </c>
      <c r="D114" s="140" t="s">
        <v>13</v>
      </c>
      <c r="E114" s="161">
        <v>2</v>
      </c>
      <c r="F114" s="162">
        <v>3.4</v>
      </c>
      <c r="G114" s="143">
        <f t="shared" ref="G114:G118" si="10">E114*F114</f>
        <v>6.8</v>
      </c>
      <c r="J114" s="163"/>
    </row>
    <row r="115" spans="2:10" s="71" customFormat="1" x14ac:dyDescent="0.2">
      <c r="B115" s="166" t="s">
        <v>599</v>
      </c>
      <c r="C115" s="72" t="s">
        <v>600</v>
      </c>
      <c r="D115" s="74" t="s">
        <v>67</v>
      </c>
      <c r="E115" s="161">
        <v>2.65</v>
      </c>
      <c r="F115" s="162">
        <v>8.5</v>
      </c>
      <c r="G115" s="143">
        <f t="shared" si="10"/>
        <v>22.524999999999999</v>
      </c>
      <c r="J115" s="163"/>
    </row>
    <row r="116" spans="2:10" s="71" customFormat="1" ht="25.5" x14ac:dyDescent="0.2">
      <c r="B116" s="74" t="s">
        <v>601</v>
      </c>
      <c r="C116" s="73" t="s">
        <v>602</v>
      </c>
      <c r="D116" s="74" t="s">
        <v>67</v>
      </c>
      <c r="E116" s="161">
        <v>5.3</v>
      </c>
      <c r="F116" s="162">
        <v>2.14</v>
      </c>
      <c r="G116" s="143">
        <f t="shared" si="10"/>
        <v>11.342000000000001</v>
      </c>
      <c r="J116" s="163"/>
    </row>
    <row r="117" spans="2:10" s="71" customFormat="1" x14ac:dyDescent="0.2">
      <c r="B117" s="82" t="s">
        <v>571</v>
      </c>
      <c r="C117" s="69" t="s">
        <v>572</v>
      </c>
      <c r="D117" s="140" t="s">
        <v>556</v>
      </c>
      <c r="E117" s="141">
        <v>1</v>
      </c>
      <c r="F117" s="142">
        <v>15</v>
      </c>
      <c r="G117" s="143">
        <f t="shared" si="10"/>
        <v>15</v>
      </c>
      <c r="J117" s="163"/>
    </row>
    <row r="118" spans="2:10" s="71" customFormat="1" x14ac:dyDescent="0.2">
      <c r="B118" s="82" t="s">
        <v>508</v>
      </c>
      <c r="C118" s="69" t="s">
        <v>509</v>
      </c>
      <c r="D118" s="140" t="s">
        <v>556</v>
      </c>
      <c r="E118" s="141">
        <v>1</v>
      </c>
      <c r="F118" s="142">
        <v>11.74</v>
      </c>
      <c r="G118" s="143">
        <f t="shared" si="10"/>
        <v>11.74</v>
      </c>
      <c r="J118" s="163"/>
    </row>
    <row r="119" spans="2:10" s="71" customFormat="1" x14ac:dyDescent="0.2">
      <c r="B119" s="145"/>
      <c r="C119" s="145"/>
      <c r="D119" s="138"/>
      <c r="E119" s="146"/>
      <c r="F119" s="147"/>
      <c r="G119" s="148">
        <f>SUM(G113:G118)</f>
        <v>70.47699999999999</v>
      </c>
      <c r="J119" s="164"/>
    </row>
    <row r="120" spans="2:10" s="71" customFormat="1" x14ac:dyDescent="0.2">
      <c r="B120" s="150"/>
      <c r="D120" s="150"/>
      <c r="E120" s="151"/>
      <c r="F120" s="152"/>
      <c r="G120" s="152"/>
    </row>
    <row r="121" spans="2:10" s="71" customFormat="1" ht="25.5" x14ac:dyDescent="0.2">
      <c r="B121" s="80" t="s">
        <v>326</v>
      </c>
      <c r="C121" s="66" t="s">
        <v>327</v>
      </c>
      <c r="D121" s="254" t="s">
        <v>594</v>
      </c>
      <c r="E121" s="255"/>
      <c r="F121" s="255"/>
      <c r="G121" s="256"/>
    </row>
    <row r="122" spans="2:10" s="71" customFormat="1" x14ac:dyDescent="0.2">
      <c r="B122" s="82" t="s">
        <v>493</v>
      </c>
      <c r="C122" s="70" t="s">
        <v>494</v>
      </c>
      <c r="D122" s="138" t="s">
        <v>495</v>
      </c>
      <c r="E122" s="139" t="s">
        <v>496</v>
      </c>
      <c r="F122" s="79" t="s">
        <v>497</v>
      </c>
      <c r="G122" s="84" t="s">
        <v>498</v>
      </c>
    </row>
    <row r="123" spans="2:10" s="71" customFormat="1" x14ac:dyDescent="0.2">
      <c r="B123" s="166" t="s">
        <v>599</v>
      </c>
      <c r="C123" s="72" t="s">
        <v>600</v>
      </c>
      <c r="D123" s="74" t="s">
        <v>67</v>
      </c>
      <c r="E123" s="161">
        <v>2.1</v>
      </c>
      <c r="F123" s="162">
        <v>8.5</v>
      </c>
      <c r="G123" s="143">
        <f>E123*F123</f>
        <v>17.850000000000001</v>
      </c>
      <c r="J123" s="163"/>
    </row>
    <row r="124" spans="2:10" s="71" customFormat="1" x14ac:dyDescent="0.2">
      <c r="B124" s="165" t="s">
        <v>597</v>
      </c>
      <c r="C124" s="73" t="s">
        <v>598</v>
      </c>
      <c r="D124" s="140" t="s">
        <v>13</v>
      </c>
      <c r="E124" s="161">
        <v>2</v>
      </c>
      <c r="F124" s="162">
        <v>3.4</v>
      </c>
      <c r="G124" s="143">
        <f t="shared" ref="G124:G128" si="11">E124*F124</f>
        <v>6.8</v>
      </c>
      <c r="J124" s="163"/>
    </row>
    <row r="125" spans="2:10" s="71" customFormat="1" ht="25.5" x14ac:dyDescent="0.2">
      <c r="B125" s="74" t="s">
        <v>601</v>
      </c>
      <c r="C125" s="73" t="s">
        <v>602</v>
      </c>
      <c r="D125" s="74" t="s">
        <v>67</v>
      </c>
      <c r="E125" s="161">
        <v>4</v>
      </c>
      <c r="F125" s="162">
        <v>2.14</v>
      </c>
      <c r="G125" s="143">
        <f t="shared" si="11"/>
        <v>8.56</v>
      </c>
      <c r="J125" s="163"/>
    </row>
    <row r="126" spans="2:10" s="71" customFormat="1" ht="25.5" x14ac:dyDescent="0.2">
      <c r="B126" s="74" t="s">
        <v>603</v>
      </c>
      <c r="C126" s="73" t="s">
        <v>604</v>
      </c>
      <c r="D126" s="140" t="s">
        <v>13</v>
      </c>
      <c r="E126" s="161">
        <v>1</v>
      </c>
      <c r="F126" s="162">
        <v>8.1999999999999993</v>
      </c>
      <c r="G126" s="143">
        <f t="shared" si="11"/>
        <v>8.1999999999999993</v>
      </c>
      <c r="J126" s="163"/>
    </row>
    <row r="127" spans="2:10" s="71" customFormat="1" ht="25.5" x14ac:dyDescent="0.2">
      <c r="B127" s="74" t="s">
        <v>605</v>
      </c>
      <c r="C127" s="73" t="s">
        <v>606</v>
      </c>
      <c r="D127" s="140" t="s">
        <v>13</v>
      </c>
      <c r="E127" s="161">
        <v>1</v>
      </c>
      <c r="F127" s="162">
        <v>14.54</v>
      </c>
      <c r="G127" s="143">
        <f t="shared" si="11"/>
        <v>14.54</v>
      </c>
      <c r="J127" s="163"/>
    </row>
    <row r="128" spans="2:10" s="71" customFormat="1" ht="25.5" x14ac:dyDescent="0.2">
      <c r="B128" s="74" t="s">
        <v>607</v>
      </c>
      <c r="C128" s="73" t="s">
        <v>608</v>
      </c>
      <c r="D128" s="140" t="s">
        <v>13</v>
      </c>
      <c r="E128" s="161">
        <v>1</v>
      </c>
      <c r="F128" s="162">
        <v>5.59</v>
      </c>
      <c r="G128" s="143">
        <f t="shared" si="11"/>
        <v>5.59</v>
      </c>
      <c r="J128" s="163"/>
    </row>
    <row r="129" spans="2:10" s="71" customFormat="1" x14ac:dyDescent="0.2">
      <c r="B129" s="145"/>
      <c r="C129" s="145"/>
      <c r="D129" s="138"/>
      <c r="E129" s="167"/>
      <c r="F129" s="168"/>
      <c r="G129" s="148">
        <f>SUM(G123:G128)</f>
        <v>61.539999999999992</v>
      </c>
      <c r="J129" s="149"/>
    </row>
    <row r="130" spans="2:10" s="71" customFormat="1" x14ac:dyDescent="0.2">
      <c r="B130" s="163"/>
      <c r="C130" s="169"/>
      <c r="D130" s="163"/>
      <c r="E130" s="170"/>
      <c r="F130" s="171"/>
      <c r="G130" s="172"/>
    </row>
    <row r="131" spans="2:10" s="71" customFormat="1" ht="25.5" x14ac:dyDescent="0.2">
      <c r="B131" s="80" t="s">
        <v>329</v>
      </c>
      <c r="C131" s="66" t="s">
        <v>330</v>
      </c>
      <c r="D131" s="257" t="s">
        <v>594</v>
      </c>
      <c r="E131" s="257"/>
      <c r="F131" s="257"/>
      <c r="G131" s="257"/>
    </row>
    <row r="132" spans="2:10" s="71" customFormat="1" x14ac:dyDescent="0.2">
      <c r="B132" s="82" t="s">
        <v>493</v>
      </c>
      <c r="C132" s="70" t="s">
        <v>494</v>
      </c>
      <c r="D132" s="138" t="s">
        <v>495</v>
      </c>
      <c r="E132" s="139" t="s">
        <v>496</v>
      </c>
      <c r="F132" s="79" t="s">
        <v>497</v>
      </c>
      <c r="G132" s="84" t="s">
        <v>498</v>
      </c>
    </row>
    <row r="133" spans="2:10" s="71" customFormat="1" ht="14.25" customHeight="1" x14ac:dyDescent="0.2">
      <c r="B133" s="166" t="s">
        <v>599</v>
      </c>
      <c r="C133" s="72" t="s">
        <v>600</v>
      </c>
      <c r="D133" s="74" t="s">
        <v>67</v>
      </c>
      <c r="E133" s="161">
        <v>2.1</v>
      </c>
      <c r="F133" s="162">
        <v>8.5</v>
      </c>
      <c r="G133" s="143">
        <f>E133*F133</f>
        <v>17.850000000000001</v>
      </c>
      <c r="J133" s="163"/>
    </row>
    <row r="134" spans="2:10" s="71" customFormat="1" x14ac:dyDescent="0.2">
      <c r="B134" s="165" t="s">
        <v>597</v>
      </c>
      <c r="C134" s="73" t="s">
        <v>598</v>
      </c>
      <c r="D134" s="140" t="s">
        <v>13</v>
      </c>
      <c r="E134" s="161">
        <v>2</v>
      </c>
      <c r="F134" s="162">
        <v>3.4</v>
      </c>
      <c r="G134" s="143">
        <f t="shared" ref="G134:G138" si="12">E134*F134</f>
        <v>6.8</v>
      </c>
      <c r="J134" s="163"/>
    </row>
    <row r="135" spans="2:10" s="71" customFormat="1" ht="25.5" x14ac:dyDescent="0.2">
      <c r="B135" s="74" t="s">
        <v>601</v>
      </c>
      <c r="C135" s="73" t="s">
        <v>602</v>
      </c>
      <c r="D135" s="140" t="s">
        <v>13</v>
      </c>
      <c r="E135" s="161">
        <v>12.6</v>
      </c>
      <c r="F135" s="162">
        <v>2.14</v>
      </c>
      <c r="G135" s="143">
        <f t="shared" si="12"/>
        <v>26.964000000000002</v>
      </c>
      <c r="J135" s="163"/>
    </row>
    <row r="136" spans="2:10" s="71" customFormat="1" ht="25.5" x14ac:dyDescent="0.2">
      <c r="B136" s="74" t="s">
        <v>609</v>
      </c>
      <c r="C136" s="73" t="s">
        <v>610</v>
      </c>
      <c r="D136" s="74" t="s">
        <v>67</v>
      </c>
      <c r="E136" s="161">
        <v>1</v>
      </c>
      <c r="F136" s="162">
        <v>8.02</v>
      </c>
      <c r="G136" s="143">
        <f t="shared" si="12"/>
        <v>8.02</v>
      </c>
      <c r="J136" s="163"/>
    </row>
    <row r="137" spans="2:10" s="71" customFormat="1" ht="25.5" x14ac:dyDescent="0.2">
      <c r="B137" s="82" t="s">
        <v>611</v>
      </c>
      <c r="C137" s="73" t="s">
        <v>612</v>
      </c>
      <c r="D137" s="140" t="s">
        <v>13</v>
      </c>
      <c r="E137" s="161">
        <v>1</v>
      </c>
      <c r="F137" s="162">
        <v>17.3</v>
      </c>
      <c r="G137" s="143">
        <f t="shared" si="12"/>
        <v>17.3</v>
      </c>
      <c r="J137" s="163"/>
    </row>
    <row r="138" spans="2:10" s="71" customFormat="1" ht="25.5" x14ac:dyDescent="0.2">
      <c r="B138" s="74" t="s">
        <v>607</v>
      </c>
      <c r="C138" s="73" t="s">
        <v>613</v>
      </c>
      <c r="D138" s="140" t="s">
        <v>13</v>
      </c>
      <c r="E138" s="161">
        <v>0.5</v>
      </c>
      <c r="F138" s="162">
        <v>5.59</v>
      </c>
      <c r="G138" s="143">
        <f t="shared" si="12"/>
        <v>2.7949999999999999</v>
      </c>
      <c r="J138" s="163"/>
    </row>
    <row r="139" spans="2:10" s="71" customFormat="1" x14ac:dyDescent="0.2">
      <c r="B139" s="145"/>
      <c r="C139" s="145"/>
      <c r="D139" s="173"/>
      <c r="E139" s="167"/>
      <c r="F139" s="168"/>
      <c r="G139" s="148">
        <f>SUM(G133:G138)</f>
        <v>79.728999999999999</v>
      </c>
      <c r="J139" s="149"/>
    </row>
    <row r="140" spans="2:10" s="71" customFormat="1" x14ac:dyDescent="0.2">
      <c r="B140" s="150"/>
      <c r="D140" s="150"/>
      <c r="E140" s="151"/>
      <c r="F140" s="152"/>
      <c r="G140" s="152"/>
    </row>
    <row r="141" spans="2:10" s="71" customFormat="1" ht="102" x14ac:dyDescent="0.2">
      <c r="B141" s="80" t="s">
        <v>352</v>
      </c>
      <c r="C141" s="66" t="s">
        <v>614</v>
      </c>
      <c r="D141" s="254" t="s">
        <v>514</v>
      </c>
      <c r="E141" s="255"/>
      <c r="F141" s="255"/>
      <c r="G141" s="256"/>
    </row>
    <row r="142" spans="2:10" s="71" customFormat="1" x14ac:dyDescent="0.2">
      <c r="B142" s="82" t="s">
        <v>493</v>
      </c>
      <c r="C142" s="70" t="s">
        <v>494</v>
      </c>
      <c r="D142" s="138" t="s">
        <v>495</v>
      </c>
      <c r="E142" s="139" t="s">
        <v>496</v>
      </c>
      <c r="F142" s="79" t="s">
        <v>497</v>
      </c>
      <c r="G142" s="84" t="s">
        <v>498</v>
      </c>
    </row>
    <row r="143" spans="2:10" s="71" customFormat="1" ht="25.5" x14ac:dyDescent="0.2">
      <c r="B143" s="82" t="s">
        <v>615</v>
      </c>
      <c r="C143" s="174" t="s">
        <v>616</v>
      </c>
      <c r="D143" s="82" t="s">
        <v>13</v>
      </c>
      <c r="E143" s="175">
        <v>1</v>
      </c>
      <c r="F143" s="88">
        <v>3412.94</v>
      </c>
      <c r="G143" s="143">
        <f>E143*F143</f>
        <v>3412.94</v>
      </c>
    </row>
    <row r="144" spans="2:10" s="71" customFormat="1" x14ac:dyDescent="0.2">
      <c r="B144" s="177" t="s">
        <v>617</v>
      </c>
      <c r="C144" s="145" t="s">
        <v>618</v>
      </c>
      <c r="D144" s="74" t="s">
        <v>71</v>
      </c>
      <c r="E144" s="161">
        <v>25.83</v>
      </c>
      <c r="F144" s="162">
        <v>69.3</v>
      </c>
      <c r="G144" s="143">
        <f t="shared" ref="G144:G150" si="13">E144*F144</f>
        <v>1790.0189999999998</v>
      </c>
    </row>
    <row r="145" spans="2:10" s="71" customFormat="1" x14ac:dyDescent="0.2">
      <c r="B145" s="165" t="s">
        <v>619</v>
      </c>
      <c r="C145" s="73" t="s">
        <v>620</v>
      </c>
      <c r="D145" s="74" t="s">
        <v>71</v>
      </c>
      <c r="E145" s="161">
        <v>5.81</v>
      </c>
      <c r="F145" s="162">
        <v>69.3</v>
      </c>
      <c r="G145" s="143">
        <f t="shared" si="13"/>
        <v>402.63299999999998</v>
      </c>
    </row>
    <row r="146" spans="2:10" s="71" customFormat="1" x14ac:dyDescent="0.2">
      <c r="B146" s="74" t="s">
        <v>621</v>
      </c>
      <c r="C146" s="73" t="s">
        <v>622</v>
      </c>
      <c r="D146" s="74" t="s">
        <v>261</v>
      </c>
      <c r="E146" s="161">
        <v>2</v>
      </c>
      <c r="F146" s="162">
        <v>203.27</v>
      </c>
      <c r="G146" s="143">
        <f t="shared" si="13"/>
        <v>406.54</v>
      </c>
    </row>
    <row r="147" spans="2:10" s="71" customFormat="1" x14ac:dyDescent="0.2">
      <c r="B147" s="74" t="s">
        <v>623</v>
      </c>
      <c r="C147" s="73" t="s">
        <v>624</v>
      </c>
      <c r="D147" s="74" t="s">
        <v>13</v>
      </c>
      <c r="E147" s="161">
        <v>13</v>
      </c>
      <c r="F147" s="162">
        <v>11.82</v>
      </c>
      <c r="G147" s="143">
        <f t="shared" si="13"/>
        <v>153.66</v>
      </c>
    </row>
    <row r="148" spans="2:10" s="71" customFormat="1" x14ac:dyDescent="0.2">
      <c r="B148" s="82" t="s">
        <v>625</v>
      </c>
      <c r="C148" s="73" t="s">
        <v>626</v>
      </c>
      <c r="D148" s="74" t="s">
        <v>13</v>
      </c>
      <c r="E148" s="161">
        <v>2</v>
      </c>
      <c r="F148" s="162">
        <v>16.2</v>
      </c>
      <c r="G148" s="143">
        <f t="shared" si="13"/>
        <v>32.4</v>
      </c>
    </row>
    <row r="149" spans="2:10" s="71" customFormat="1" x14ac:dyDescent="0.2">
      <c r="B149" s="82" t="s">
        <v>571</v>
      </c>
      <c r="C149" s="69" t="s">
        <v>572</v>
      </c>
      <c r="D149" s="140" t="s">
        <v>556</v>
      </c>
      <c r="E149" s="141">
        <v>270.45</v>
      </c>
      <c r="F149" s="142">
        <v>15</v>
      </c>
      <c r="G149" s="143">
        <f t="shared" si="13"/>
        <v>4056.75</v>
      </c>
      <c r="J149" s="163"/>
    </row>
    <row r="150" spans="2:10" s="71" customFormat="1" x14ac:dyDescent="0.2">
      <c r="B150" s="82" t="s">
        <v>508</v>
      </c>
      <c r="C150" s="69" t="s">
        <v>509</v>
      </c>
      <c r="D150" s="140" t="s">
        <v>556</v>
      </c>
      <c r="E150" s="141">
        <v>125.2</v>
      </c>
      <c r="F150" s="142">
        <v>11.74</v>
      </c>
      <c r="G150" s="143">
        <f t="shared" si="13"/>
        <v>1469.848</v>
      </c>
      <c r="J150" s="163"/>
    </row>
    <row r="151" spans="2:10" s="71" customFormat="1" x14ac:dyDescent="0.2">
      <c r="B151" s="145"/>
      <c r="C151" s="145"/>
      <c r="D151" s="173"/>
      <c r="E151" s="167"/>
      <c r="F151" s="168"/>
      <c r="G151" s="148">
        <f>SUM(G143:G150)</f>
        <v>11724.789999999999</v>
      </c>
    </row>
    <row r="152" spans="2:10" s="71" customFormat="1" x14ac:dyDescent="0.2">
      <c r="B152" s="150"/>
      <c r="D152" s="150"/>
      <c r="E152" s="151"/>
      <c r="F152" s="152"/>
      <c r="G152" s="152"/>
    </row>
    <row r="153" spans="2:10" s="71" customFormat="1" x14ac:dyDescent="0.2">
      <c r="B153" s="80" t="s">
        <v>409</v>
      </c>
      <c r="C153" s="66" t="s">
        <v>410</v>
      </c>
      <c r="D153" s="254" t="s">
        <v>421</v>
      </c>
      <c r="E153" s="255"/>
      <c r="F153" s="255"/>
      <c r="G153" s="256"/>
    </row>
    <row r="154" spans="2:10" s="71" customFormat="1" x14ac:dyDescent="0.2">
      <c r="B154" s="82" t="s">
        <v>493</v>
      </c>
      <c r="C154" s="70" t="s">
        <v>494</v>
      </c>
      <c r="D154" s="138" t="s">
        <v>495</v>
      </c>
      <c r="E154" s="139" t="s">
        <v>496</v>
      </c>
      <c r="F154" s="79" t="s">
        <v>497</v>
      </c>
      <c r="G154" s="84" t="s">
        <v>498</v>
      </c>
    </row>
    <row r="155" spans="2:10" s="71" customFormat="1" x14ac:dyDescent="0.2">
      <c r="B155" s="82" t="s">
        <v>571</v>
      </c>
      <c r="C155" s="69" t="s">
        <v>572</v>
      </c>
      <c r="D155" s="140" t="s">
        <v>556</v>
      </c>
      <c r="E155" s="141">
        <v>0.17899999999999999</v>
      </c>
      <c r="F155" s="142">
        <v>15</v>
      </c>
      <c r="G155" s="143">
        <f>E155*F155</f>
        <v>2.6850000000000001</v>
      </c>
    </row>
    <row r="156" spans="2:10" s="71" customFormat="1" x14ac:dyDescent="0.2">
      <c r="B156" s="82" t="s">
        <v>508</v>
      </c>
      <c r="C156" s="69" t="s">
        <v>509</v>
      </c>
      <c r="D156" s="140" t="s">
        <v>556</v>
      </c>
      <c r="E156" s="141">
        <v>0.17899999999999999</v>
      </c>
      <c r="F156" s="142">
        <v>11.74</v>
      </c>
      <c r="G156" s="143">
        <f t="shared" ref="G156" si="14">E156*F156</f>
        <v>2.1014599999999999</v>
      </c>
    </row>
    <row r="157" spans="2:10" s="71" customFormat="1" x14ac:dyDescent="0.2">
      <c r="B157" s="145"/>
      <c r="C157" s="145"/>
      <c r="D157" s="138"/>
      <c r="E157" s="146"/>
      <c r="F157" s="147"/>
      <c r="G157" s="148">
        <f>SUM(G155:G156)</f>
        <v>4.7864599999999999</v>
      </c>
    </row>
    <row r="158" spans="2:10" s="71" customFormat="1" x14ac:dyDescent="0.2">
      <c r="B158" s="150"/>
    </row>
    <row r="159" spans="2:10" s="71" customFormat="1" x14ac:dyDescent="0.2">
      <c r="B159" s="80" t="s">
        <v>246</v>
      </c>
      <c r="C159" s="66" t="s">
        <v>247</v>
      </c>
      <c r="D159" s="254" t="s">
        <v>421</v>
      </c>
      <c r="E159" s="255"/>
      <c r="F159" s="255"/>
      <c r="G159" s="256"/>
    </row>
    <row r="160" spans="2:10" s="71" customFormat="1" x14ac:dyDescent="0.2">
      <c r="B160" s="82" t="s">
        <v>493</v>
      </c>
      <c r="C160" s="70" t="s">
        <v>494</v>
      </c>
      <c r="D160" s="138" t="s">
        <v>495</v>
      </c>
      <c r="E160" s="139" t="s">
        <v>496</v>
      </c>
      <c r="F160" s="79" t="s">
        <v>497</v>
      </c>
      <c r="G160" s="84" t="s">
        <v>498</v>
      </c>
    </row>
    <row r="161" spans="2:7" s="71" customFormat="1" x14ac:dyDescent="0.2">
      <c r="B161" s="70" t="s">
        <v>574</v>
      </c>
      <c r="C161" s="69" t="s">
        <v>627</v>
      </c>
      <c r="D161" s="140" t="s">
        <v>556</v>
      </c>
      <c r="E161" s="141">
        <v>3</v>
      </c>
      <c r="F161" s="142">
        <v>100.71</v>
      </c>
      <c r="G161" s="143">
        <f>E161*F161</f>
        <v>302.13</v>
      </c>
    </row>
    <row r="162" spans="2:7" s="71" customFormat="1" x14ac:dyDescent="0.2">
      <c r="B162" s="145"/>
      <c r="C162" s="145"/>
      <c r="D162" s="138"/>
      <c r="E162" s="146"/>
      <c r="F162" s="147"/>
      <c r="G162" s="148">
        <f>SUM(G161)</f>
        <v>302.13</v>
      </c>
    </row>
    <row r="163" spans="2:7" s="71" customFormat="1" x14ac:dyDescent="0.2">
      <c r="B163" s="150"/>
    </row>
    <row r="164" spans="2:7" s="71" customFormat="1" x14ac:dyDescent="0.2">
      <c r="B164" s="80" t="s">
        <v>263</v>
      </c>
      <c r="C164" s="66" t="s">
        <v>264</v>
      </c>
      <c r="D164" s="254" t="s">
        <v>421</v>
      </c>
      <c r="E164" s="255"/>
      <c r="F164" s="255"/>
      <c r="G164" s="256"/>
    </row>
    <row r="165" spans="2:7" s="71" customFormat="1" x14ac:dyDescent="0.2">
      <c r="B165" s="82" t="s">
        <v>493</v>
      </c>
      <c r="C165" s="70" t="s">
        <v>494</v>
      </c>
      <c r="D165" s="138" t="s">
        <v>495</v>
      </c>
      <c r="E165" s="139" t="s">
        <v>496</v>
      </c>
      <c r="F165" s="79" t="s">
        <v>497</v>
      </c>
      <c r="G165" s="84" t="s">
        <v>498</v>
      </c>
    </row>
    <row r="166" spans="2:7" s="71" customFormat="1" x14ac:dyDescent="0.2">
      <c r="B166" s="70" t="s">
        <v>628</v>
      </c>
      <c r="C166" s="69" t="s">
        <v>629</v>
      </c>
      <c r="D166" s="140" t="s">
        <v>556</v>
      </c>
      <c r="E166" s="141">
        <v>1</v>
      </c>
      <c r="F166" s="142">
        <v>110.58</v>
      </c>
      <c r="G166" s="143">
        <f>E166*F166</f>
        <v>110.58</v>
      </c>
    </row>
    <row r="167" spans="2:7" s="71" customFormat="1" x14ac:dyDescent="0.2">
      <c r="B167" s="82" t="s">
        <v>508</v>
      </c>
      <c r="C167" s="69" t="s">
        <v>509</v>
      </c>
      <c r="D167" s="140" t="s">
        <v>556</v>
      </c>
      <c r="E167" s="141">
        <v>4</v>
      </c>
      <c r="F167" s="142">
        <v>11.74</v>
      </c>
      <c r="G167" s="143">
        <f t="shared" ref="G167" si="15">E167*F167</f>
        <v>46.96</v>
      </c>
    </row>
    <row r="168" spans="2:7" s="71" customFormat="1" x14ac:dyDescent="0.2">
      <c r="B168" s="145"/>
      <c r="C168" s="145"/>
      <c r="D168" s="138"/>
      <c r="E168" s="146"/>
      <c r="F168" s="147"/>
      <c r="G168" s="148">
        <f>SUM(G166:G167)</f>
        <v>157.54</v>
      </c>
    </row>
  </sheetData>
  <mergeCells count="24">
    <mergeCell ref="D90:G90"/>
    <mergeCell ref="D97:G97"/>
    <mergeCell ref="D103:G103"/>
    <mergeCell ref="D49:G49"/>
    <mergeCell ref="D64:G64"/>
    <mergeCell ref="D70:G70"/>
    <mergeCell ref="D75:G75"/>
    <mergeCell ref="D83:G83"/>
    <mergeCell ref="D57:G57"/>
    <mergeCell ref="B62:G62"/>
    <mergeCell ref="B3:G3"/>
    <mergeCell ref="D37:G37"/>
    <mergeCell ref="B46:G46"/>
    <mergeCell ref="D5:G5"/>
    <mergeCell ref="D13:G13"/>
    <mergeCell ref="D22:G22"/>
    <mergeCell ref="B35:G35"/>
    <mergeCell ref="D164:G164"/>
    <mergeCell ref="D159:G159"/>
    <mergeCell ref="D153:G153"/>
    <mergeCell ref="D111:G111"/>
    <mergeCell ref="D121:G121"/>
    <mergeCell ref="D131:G131"/>
    <mergeCell ref="D141:G141"/>
  </mergeCells>
  <printOptions horizontalCentered="1"/>
  <pageMargins left="0.86614173228346458" right="0.19685039370078741" top="0.86614173228346458" bottom="0.86614173228346458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S41"/>
  <sheetViews>
    <sheetView tabSelected="1" topLeftCell="D17" workbookViewId="0">
      <selection activeCell="P45" sqref="P45"/>
    </sheetView>
  </sheetViews>
  <sheetFormatPr defaultRowHeight="12.75" x14ac:dyDescent="0.2"/>
  <cols>
    <col min="1" max="1" width="9.140625" style="48"/>
    <col min="2" max="2" width="4.7109375" style="48" bestFit="1" customWidth="1"/>
    <col min="3" max="3" width="31.42578125" style="48" customWidth="1"/>
    <col min="4" max="4" width="13.7109375" style="49" customWidth="1"/>
    <col min="5" max="5" width="7.7109375" style="48" bestFit="1" customWidth="1"/>
    <col min="6" max="6" width="13.7109375" style="49" customWidth="1"/>
    <col min="7" max="7" width="13.7109375" style="48" customWidth="1"/>
    <col min="8" max="8" width="5.28515625" style="124" bestFit="1" customWidth="1"/>
    <col min="9" max="9" width="12.42578125" style="48" bestFit="1" customWidth="1"/>
    <col min="10" max="10" width="5.28515625" style="124" bestFit="1" customWidth="1"/>
    <col min="11" max="11" width="12.42578125" style="48" bestFit="1" customWidth="1"/>
    <col min="12" max="12" width="5.28515625" style="124" bestFit="1" customWidth="1"/>
    <col min="13" max="13" width="12.42578125" style="48" bestFit="1" customWidth="1"/>
    <col min="14" max="14" width="5.28515625" style="124" bestFit="1" customWidth="1"/>
    <col min="15" max="15" width="12.42578125" style="48" bestFit="1" customWidth="1"/>
    <col min="16" max="16" width="5.28515625" style="124" bestFit="1" customWidth="1"/>
    <col min="17" max="17" width="13.5703125" style="48" bestFit="1" customWidth="1"/>
    <col min="18" max="18" width="4.28515625" style="124" bestFit="1" customWidth="1"/>
    <col min="19" max="19" width="13.5703125" style="48" bestFit="1" customWidth="1"/>
    <col min="20" max="16384" width="9.140625" style="48"/>
  </cols>
  <sheetData>
    <row r="3" spans="2:19" ht="20.100000000000001" customHeight="1" x14ac:dyDescent="0.2">
      <c r="B3" s="221" t="s">
        <v>630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</row>
    <row r="4" spans="2:19" x14ac:dyDescent="0.2">
      <c r="B4" s="222" t="s">
        <v>0</v>
      </c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</row>
    <row r="5" spans="2:19" x14ac:dyDescent="0.2">
      <c r="B5" s="222" t="s">
        <v>466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</row>
    <row r="6" spans="2:19" x14ac:dyDescent="0.2">
      <c r="B6" s="223" t="s">
        <v>2</v>
      </c>
      <c r="C6" s="224" t="s">
        <v>4</v>
      </c>
      <c r="D6" s="225" t="s">
        <v>467</v>
      </c>
      <c r="E6" s="227" t="s">
        <v>468</v>
      </c>
      <c r="F6" s="228" t="s">
        <v>462</v>
      </c>
      <c r="G6" s="229" t="s">
        <v>469</v>
      </c>
      <c r="H6" s="263" t="s">
        <v>631</v>
      </c>
      <c r="I6" s="263"/>
      <c r="J6" s="263" t="s">
        <v>632</v>
      </c>
      <c r="K6" s="263"/>
      <c r="L6" s="263" t="s">
        <v>633</v>
      </c>
      <c r="M6" s="263"/>
      <c r="N6" s="263" t="s">
        <v>634</v>
      </c>
      <c r="O6" s="263"/>
      <c r="P6" s="263" t="s">
        <v>635</v>
      </c>
      <c r="Q6" s="263"/>
      <c r="R6" s="263" t="s">
        <v>636</v>
      </c>
      <c r="S6" s="263"/>
    </row>
    <row r="7" spans="2:19" x14ac:dyDescent="0.2">
      <c r="B7" s="223"/>
      <c r="C7" s="224"/>
      <c r="D7" s="226"/>
      <c r="E7" s="227"/>
      <c r="F7" s="228"/>
      <c r="G7" s="229"/>
      <c r="H7" s="120" t="s">
        <v>468</v>
      </c>
      <c r="I7" s="111" t="s">
        <v>637</v>
      </c>
      <c r="J7" s="120" t="s">
        <v>468</v>
      </c>
      <c r="K7" s="111" t="s">
        <v>637</v>
      </c>
      <c r="L7" s="120" t="s">
        <v>468</v>
      </c>
      <c r="M7" s="111" t="s">
        <v>637</v>
      </c>
      <c r="N7" s="120" t="s">
        <v>468</v>
      </c>
      <c r="O7" s="111" t="s">
        <v>637</v>
      </c>
      <c r="P7" s="120" t="s">
        <v>468</v>
      </c>
      <c r="Q7" s="111" t="s">
        <v>637</v>
      </c>
      <c r="R7" s="120" t="s">
        <v>468</v>
      </c>
      <c r="S7" s="111" t="s">
        <v>637</v>
      </c>
    </row>
    <row r="8" spans="2:19" s="55" customFormat="1" x14ac:dyDescent="0.25">
      <c r="B8" s="50" t="s">
        <v>9</v>
      </c>
      <c r="C8" s="56" t="s">
        <v>10</v>
      </c>
      <c r="D8" s="51">
        <f>'Orçamento Resumo'!D8</f>
        <v>12463.643499999998</v>
      </c>
      <c r="E8" s="52">
        <v>2.985132984015379E-2</v>
      </c>
      <c r="F8" s="57">
        <f>D8*0.2522</f>
        <v>3143.3308906999991</v>
      </c>
      <c r="G8" s="53">
        <f>D8+F8</f>
        <v>15606.974390699997</v>
      </c>
      <c r="H8" s="121">
        <v>0.25</v>
      </c>
      <c r="I8" s="54">
        <f>H8*G8</f>
        <v>3901.7435976749994</v>
      </c>
      <c r="J8" s="121">
        <v>0.25</v>
      </c>
      <c r="K8" s="54">
        <f>H8*G8</f>
        <v>3901.7435976749994</v>
      </c>
      <c r="L8" s="121">
        <v>0.25</v>
      </c>
      <c r="M8" s="54">
        <f>L8*G8</f>
        <v>3901.7435976749994</v>
      </c>
      <c r="N8" s="121">
        <v>0.25</v>
      </c>
      <c r="O8" s="54">
        <f>G8*N8</f>
        <v>3901.7435976749994</v>
      </c>
      <c r="P8" s="121"/>
      <c r="Q8" s="54">
        <v>0</v>
      </c>
      <c r="R8" s="121"/>
      <c r="S8" s="54">
        <v>0</v>
      </c>
    </row>
    <row r="9" spans="2:19" s="55" customFormat="1" x14ac:dyDescent="0.25">
      <c r="B9" s="50" t="s">
        <v>38</v>
      </c>
      <c r="C9" s="56" t="s">
        <v>39</v>
      </c>
      <c r="D9" s="51">
        <f>'Orçamento Resumo'!D9</f>
        <v>5084.4789999999994</v>
      </c>
      <c r="E9" s="52">
        <v>2.0995604438438134E-2</v>
      </c>
      <c r="F9" s="57">
        <f t="shared" ref="F9:F26" si="0">D9*0.2522</f>
        <v>1282.3056037999997</v>
      </c>
      <c r="G9" s="53">
        <f t="shared" ref="G9:G39" si="1">D9+F9</f>
        <v>6366.7846037999989</v>
      </c>
      <c r="H9" s="121">
        <v>1</v>
      </c>
      <c r="I9" s="54">
        <f t="shared" ref="I9:I12" si="2">H9*G9</f>
        <v>6366.7846037999989</v>
      </c>
      <c r="J9" s="121"/>
      <c r="K9" s="54">
        <v>0</v>
      </c>
      <c r="L9" s="121"/>
      <c r="M9" s="54">
        <v>0</v>
      </c>
      <c r="N9" s="121"/>
      <c r="O9" s="54">
        <v>0</v>
      </c>
      <c r="P9" s="121"/>
      <c r="Q9" s="54">
        <v>0</v>
      </c>
      <c r="R9" s="121"/>
      <c r="S9" s="54">
        <v>0</v>
      </c>
    </row>
    <row r="10" spans="2:19" s="55" customFormat="1" x14ac:dyDescent="0.25">
      <c r="B10" s="50" t="s">
        <v>58</v>
      </c>
      <c r="C10" s="56" t="s">
        <v>60</v>
      </c>
      <c r="D10" s="51">
        <f>'Orçamento Resumo'!D10</f>
        <v>4049.7710659999998</v>
      </c>
      <c r="E10" s="52">
        <v>9.9692806936392264E-3</v>
      </c>
      <c r="F10" s="57">
        <f t="shared" si="0"/>
        <v>1021.3522628451999</v>
      </c>
      <c r="G10" s="53">
        <f t="shared" si="1"/>
        <v>5071.1233288451995</v>
      </c>
      <c r="H10" s="121">
        <v>1</v>
      </c>
      <c r="I10" s="54">
        <f t="shared" si="2"/>
        <v>5071.1233288451995</v>
      </c>
      <c r="J10" s="121"/>
      <c r="K10" s="54">
        <v>0</v>
      </c>
      <c r="L10" s="121"/>
      <c r="M10" s="54">
        <v>0</v>
      </c>
      <c r="N10" s="121"/>
      <c r="O10" s="54">
        <v>0</v>
      </c>
      <c r="P10" s="121"/>
      <c r="Q10" s="54">
        <v>0</v>
      </c>
      <c r="R10" s="121"/>
      <c r="S10" s="54">
        <v>0</v>
      </c>
    </row>
    <row r="11" spans="2:19" s="55" customFormat="1" x14ac:dyDescent="0.25">
      <c r="B11" s="50" t="s">
        <v>84</v>
      </c>
      <c r="C11" s="56" t="s">
        <v>85</v>
      </c>
      <c r="D11" s="51">
        <f>'Orçamento Resumo'!D11</f>
        <v>3342.1350000000002</v>
      </c>
      <c r="E11" s="52">
        <v>8.3106140678202226E-3</v>
      </c>
      <c r="F11" s="57">
        <f t="shared" si="0"/>
        <v>842.88644699999998</v>
      </c>
      <c r="G11" s="53">
        <f t="shared" si="1"/>
        <v>4185.0214470000001</v>
      </c>
      <c r="H11" s="121">
        <v>1</v>
      </c>
      <c r="I11" s="54">
        <f t="shared" si="2"/>
        <v>4185.0214470000001</v>
      </c>
      <c r="J11" s="121"/>
      <c r="K11" s="54">
        <v>0</v>
      </c>
      <c r="L11" s="121"/>
      <c r="M11" s="54">
        <v>0</v>
      </c>
      <c r="N11" s="121"/>
      <c r="O11" s="54">
        <v>0</v>
      </c>
      <c r="P11" s="121"/>
      <c r="Q11" s="54">
        <v>0</v>
      </c>
      <c r="R11" s="121"/>
      <c r="S11" s="54">
        <v>0</v>
      </c>
    </row>
    <row r="12" spans="2:19" s="55" customFormat="1" x14ac:dyDescent="0.25">
      <c r="B12" s="50" t="s">
        <v>100</v>
      </c>
      <c r="C12" s="56" t="s">
        <v>101</v>
      </c>
      <c r="D12" s="51">
        <f>'Orçamento Resumo'!D12</f>
        <v>6699.0249999999996</v>
      </c>
      <c r="E12" s="52">
        <v>1.3013279473742725E-2</v>
      </c>
      <c r="F12" s="57">
        <f t="shared" si="0"/>
        <v>1689.4941049999998</v>
      </c>
      <c r="G12" s="53">
        <f t="shared" si="1"/>
        <v>8388.5191049999994</v>
      </c>
      <c r="H12" s="121">
        <v>1</v>
      </c>
      <c r="I12" s="54">
        <f t="shared" si="2"/>
        <v>8388.5191049999994</v>
      </c>
      <c r="J12" s="121"/>
      <c r="K12" s="54">
        <v>0</v>
      </c>
      <c r="L12" s="121"/>
      <c r="M12" s="54">
        <v>0</v>
      </c>
      <c r="N12" s="121"/>
      <c r="O12" s="54">
        <v>0</v>
      </c>
      <c r="P12" s="121"/>
      <c r="Q12" s="54">
        <v>0</v>
      </c>
      <c r="R12" s="121"/>
      <c r="S12" s="54">
        <v>0</v>
      </c>
    </row>
    <row r="13" spans="2:19" s="55" customFormat="1" x14ac:dyDescent="0.25">
      <c r="B13" s="50" t="s">
        <v>115</v>
      </c>
      <c r="C13" s="56" t="s">
        <v>116</v>
      </c>
      <c r="D13" s="51">
        <f>'Orçamento Resumo'!D13</f>
        <v>5458.0340000000006</v>
      </c>
      <c r="E13" s="52">
        <v>1.283835803095088E-2</v>
      </c>
      <c r="F13" s="57">
        <f t="shared" si="0"/>
        <v>1376.5161748</v>
      </c>
      <c r="G13" s="53">
        <f t="shared" si="1"/>
        <v>6834.5501748000006</v>
      </c>
      <c r="H13" s="121"/>
      <c r="I13" s="54">
        <v>0</v>
      </c>
      <c r="J13" s="121">
        <v>1</v>
      </c>
      <c r="K13" s="54">
        <f>J13*G13</f>
        <v>6834.5501748000006</v>
      </c>
      <c r="L13" s="121"/>
      <c r="M13" s="54">
        <v>0</v>
      </c>
      <c r="N13" s="121"/>
      <c r="O13" s="54">
        <v>0</v>
      </c>
      <c r="P13" s="121"/>
      <c r="Q13" s="54">
        <v>0</v>
      </c>
      <c r="R13" s="121"/>
      <c r="S13" s="54">
        <v>0</v>
      </c>
    </row>
    <row r="14" spans="2:19" s="55" customFormat="1" x14ac:dyDescent="0.25">
      <c r="B14" s="50" t="s">
        <v>135</v>
      </c>
      <c r="C14" s="56" t="s">
        <v>136</v>
      </c>
      <c r="D14" s="51">
        <f>'Orçamento Resumo'!D14</f>
        <v>4486.7991384000006</v>
      </c>
      <c r="E14" s="52">
        <v>1.731003775827249E-2</v>
      </c>
      <c r="F14" s="57">
        <f t="shared" si="0"/>
        <v>1131.5707427044802</v>
      </c>
      <c r="G14" s="53">
        <f t="shared" si="1"/>
        <v>5618.3698811044806</v>
      </c>
      <c r="H14" s="121"/>
      <c r="I14" s="54">
        <v>0</v>
      </c>
      <c r="J14" s="121">
        <v>1</v>
      </c>
      <c r="K14" s="54">
        <f t="shared" ref="K14:K16" si="3">J14*G14</f>
        <v>5618.3698811044806</v>
      </c>
      <c r="L14" s="121"/>
      <c r="M14" s="54">
        <v>0</v>
      </c>
      <c r="N14" s="121"/>
      <c r="O14" s="54">
        <v>0</v>
      </c>
      <c r="P14" s="121"/>
      <c r="Q14" s="54">
        <v>0</v>
      </c>
      <c r="R14" s="121"/>
      <c r="S14" s="54">
        <v>0</v>
      </c>
    </row>
    <row r="15" spans="2:19" s="55" customFormat="1" x14ac:dyDescent="0.25">
      <c r="B15" s="50" t="s">
        <v>155</v>
      </c>
      <c r="C15" s="56" t="s">
        <v>156</v>
      </c>
      <c r="D15" s="51">
        <f>'Orçamento Resumo'!D15</f>
        <v>5581.8266666666659</v>
      </c>
      <c r="E15" s="52">
        <v>1.3585665630881349E-2</v>
      </c>
      <c r="F15" s="57">
        <f t="shared" si="0"/>
        <v>1407.7366853333331</v>
      </c>
      <c r="G15" s="53">
        <f t="shared" si="1"/>
        <v>6989.5633519999992</v>
      </c>
      <c r="H15" s="121"/>
      <c r="I15" s="54">
        <v>0</v>
      </c>
      <c r="J15" s="121">
        <v>1</v>
      </c>
      <c r="K15" s="54">
        <f t="shared" si="3"/>
        <v>6989.5633519999992</v>
      </c>
      <c r="L15" s="121"/>
      <c r="M15" s="54">
        <v>0</v>
      </c>
      <c r="N15" s="121"/>
      <c r="O15" s="54">
        <v>0</v>
      </c>
      <c r="P15" s="121"/>
      <c r="Q15" s="54">
        <v>0</v>
      </c>
      <c r="R15" s="121"/>
      <c r="S15" s="54">
        <v>0</v>
      </c>
    </row>
    <row r="16" spans="2:19" s="55" customFormat="1" x14ac:dyDescent="0.25">
      <c r="B16" s="50" t="s">
        <v>168</v>
      </c>
      <c r="C16" s="56" t="s">
        <v>169</v>
      </c>
      <c r="D16" s="51">
        <f>'Orçamento Resumo'!D16</f>
        <v>6850.18</v>
      </c>
      <c r="E16" s="52">
        <v>1.596044568887427E-2</v>
      </c>
      <c r="F16" s="57">
        <f t="shared" si="0"/>
        <v>1727.6153959999999</v>
      </c>
      <c r="G16" s="53">
        <f t="shared" si="1"/>
        <v>8577.7953959999995</v>
      </c>
      <c r="H16" s="121"/>
      <c r="I16" s="54">
        <v>0</v>
      </c>
      <c r="J16" s="121">
        <v>1</v>
      </c>
      <c r="K16" s="54">
        <f t="shared" si="3"/>
        <v>8577.7953959999995</v>
      </c>
      <c r="L16" s="121"/>
      <c r="M16" s="54">
        <v>0</v>
      </c>
      <c r="N16" s="121"/>
      <c r="O16" s="54">
        <v>0</v>
      </c>
      <c r="P16" s="121"/>
      <c r="Q16" s="54">
        <v>0</v>
      </c>
      <c r="R16" s="121"/>
      <c r="S16" s="54">
        <v>0</v>
      </c>
    </row>
    <row r="17" spans="2:19" s="55" customFormat="1" x14ac:dyDescent="0.25">
      <c r="B17" s="50" t="s">
        <v>186</v>
      </c>
      <c r="C17" s="56" t="s">
        <v>187</v>
      </c>
      <c r="D17" s="51">
        <f>'Orçamento Resumo'!D17</f>
        <v>6139.454999999999</v>
      </c>
      <c r="E17" s="52">
        <v>1.397596907878095E-2</v>
      </c>
      <c r="F17" s="57">
        <f t="shared" si="0"/>
        <v>1548.3705509999995</v>
      </c>
      <c r="G17" s="53">
        <f t="shared" si="1"/>
        <v>7687.8255509999981</v>
      </c>
      <c r="H17" s="121"/>
      <c r="I17" s="54">
        <v>0</v>
      </c>
      <c r="J17" s="121"/>
      <c r="K17" s="54">
        <v>0</v>
      </c>
      <c r="L17" s="121"/>
      <c r="M17" s="54">
        <v>0</v>
      </c>
      <c r="N17" s="121"/>
      <c r="O17" s="54">
        <v>0</v>
      </c>
      <c r="P17" s="121">
        <v>1</v>
      </c>
      <c r="Q17" s="54">
        <f>P17*G17</f>
        <v>7687.8255509999981</v>
      </c>
      <c r="R17" s="121"/>
      <c r="S17" s="54">
        <v>0</v>
      </c>
    </row>
    <row r="18" spans="2:19" s="55" customFormat="1" x14ac:dyDescent="0.25">
      <c r="B18" s="50" t="s">
        <v>218</v>
      </c>
      <c r="C18" s="56" t="s">
        <v>219</v>
      </c>
      <c r="D18" s="51">
        <f>'Orçamento Resumo'!D18</f>
        <v>220.31580000000002</v>
      </c>
      <c r="E18" s="52">
        <v>5.4357250614928609E-4</v>
      </c>
      <c r="F18" s="57">
        <f t="shared" si="0"/>
        <v>55.563644760000003</v>
      </c>
      <c r="G18" s="53">
        <f t="shared" si="1"/>
        <v>275.87944476000001</v>
      </c>
      <c r="H18" s="121"/>
      <c r="I18" s="54">
        <v>0</v>
      </c>
      <c r="J18" s="121"/>
      <c r="K18" s="54">
        <v>0</v>
      </c>
      <c r="L18" s="121">
        <v>1</v>
      </c>
      <c r="M18" s="54">
        <f>G18*L18</f>
        <v>275.87944476000001</v>
      </c>
      <c r="N18" s="121"/>
      <c r="O18" s="54">
        <v>0</v>
      </c>
      <c r="P18" s="121"/>
      <c r="Q18" s="54">
        <v>0</v>
      </c>
      <c r="R18" s="121"/>
      <c r="S18" s="54">
        <v>0</v>
      </c>
    </row>
    <row r="19" spans="2:19" s="55" customFormat="1" x14ac:dyDescent="0.25">
      <c r="B19" s="50" t="s">
        <v>223</v>
      </c>
      <c r="C19" s="56" t="s">
        <v>224</v>
      </c>
      <c r="D19" s="51">
        <f>'Orçamento Resumo'!D19</f>
        <v>821.53</v>
      </c>
      <c r="E19" s="52">
        <v>1.9751053726877318E-3</v>
      </c>
      <c r="F19" s="57">
        <f t="shared" si="0"/>
        <v>207.18986599999997</v>
      </c>
      <c r="G19" s="53">
        <f t="shared" si="1"/>
        <v>1028.7198659999999</v>
      </c>
      <c r="H19" s="121"/>
      <c r="I19" s="54">
        <v>0</v>
      </c>
      <c r="J19" s="121"/>
      <c r="K19" s="54">
        <v>0</v>
      </c>
      <c r="L19" s="121"/>
      <c r="M19" s="54">
        <v>0</v>
      </c>
      <c r="N19" s="121"/>
      <c r="O19" s="54">
        <v>0</v>
      </c>
      <c r="P19" s="121">
        <v>1</v>
      </c>
      <c r="Q19" s="54">
        <f>G19*P19</f>
        <v>1028.7198659999999</v>
      </c>
      <c r="R19" s="121"/>
      <c r="S19" s="54">
        <v>0</v>
      </c>
    </row>
    <row r="20" spans="2:19" s="55" customFormat="1" x14ac:dyDescent="0.25">
      <c r="B20" s="50" t="s">
        <v>231</v>
      </c>
      <c r="C20" s="56" t="s">
        <v>232</v>
      </c>
      <c r="D20" s="51">
        <f>'Orçamento Resumo'!D20</f>
        <v>193.57499999999999</v>
      </c>
      <c r="E20" s="52">
        <v>4.5170047542652809E-4</v>
      </c>
      <c r="F20" s="57">
        <f t="shared" si="0"/>
        <v>48.819614999999992</v>
      </c>
      <c r="G20" s="53">
        <f t="shared" si="1"/>
        <v>242.39461499999999</v>
      </c>
      <c r="H20" s="121">
        <v>0.5</v>
      </c>
      <c r="I20" s="54">
        <f>G20*H20</f>
        <v>121.19730749999999</v>
      </c>
      <c r="J20" s="121">
        <v>0.5</v>
      </c>
      <c r="K20" s="54">
        <f>G20*J20</f>
        <v>121.19730749999999</v>
      </c>
      <c r="L20" s="121"/>
      <c r="M20" s="54">
        <v>0</v>
      </c>
      <c r="N20" s="121"/>
      <c r="O20" s="54">
        <v>0</v>
      </c>
      <c r="P20" s="121"/>
      <c r="Q20" s="54">
        <v>0</v>
      </c>
      <c r="R20" s="121"/>
      <c r="S20" s="54">
        <v>0</v>
      </c>
    </row>
    <row r="21" spans="2:19" s="55" customFormat="1" x14ac:dyDescent="0.25">
      <c r="B21" s="50" t="s">
        <v>236</v>
      </c>
      <c r="C21" s="56" t="s">
        <v>237</v>
      </c>
      <c r="D21" s="51">
        <f>'Orçamento Resumo'!D21</f>
        <v>15249.238459999999</v>
      </c>
      <c r="E21" s="52">
        <v>1.7208291907672129E-2</v>
      </c>
      <c r="F21" s="57">
        <f t="shared" si="0"/>
        <v>3845.8579396119994</v>
      </c>
      <c r="G21" s="53">
        <f t="shared" si="1"/>
        <v>19095.096399611997</v>
      </c>
      <c r="H21" s="121"/>
      <c r="I21" s="54">
        <v>0</v>
      </c>
      <c r="J21" s="121"/>
      <c r="K21" s="54">
        <v>0</v>
      </c>
      <c r="L21" s="121"/>
      <c r="M21" s="54">
        <v>0</v>
      </c>
      <c r="N21" s="121"/>
      <c r="O21" s="54">
        <v>0</v>
      </c>
      <c r="P21" s="121">
        <v>0.5</v>
      </c>
      <c r="Q21" s="54">
        <f>G21*P21</f>
        <v>9547.5481998059986</v>
      </c>
      <c r="R21" s="121">
        <v>0.5</v>
      </c>
      <c r="S21" s="54">
        <f>G21*R21</f>
        <v>9547.5481998059986</v>
      </c>
    </row>
    <row r="22" spans="2:19" s="55" customFormat="1" x14ac:dyDescent="0.25">
      <c r="B22" s="50" t="s">
        <v>243</v>
      </c>
      <c r="C22" s="56" t="s">
        <v>244</v>
      </c>
      <c r="D22" s="51">
        <f>'Orçamento Resumo'!D22</f>
        <v>6180.1118000000006</v>
      </c>
      <c r="E22" s="52">
        <v>1.5126412518416742E-2</v>
      </c>
      <c r="F22" s="57">
        <f t="shared" si="0"/>
        <v>1558.62419596</v>
      </c>
      <c r="G22" s="53">
        <f t="shared" si="1"/>
        <v>7738.7359959600008</v>
      </c>
      <c r="H22" s="121">
        <v>0.25</v>
      </c>
      <c r="I22" s="54">
        <f>G22*H22</f>
        <v>1934.6839989900002</v>
      </c>
      <c r="J22" s="121">
        <v>0.25</v>
      </c>
      <c r="K22" s="54">
        <f>G22*J22</f>
        <v>1934.6839989900002</v>
      </c>
      <c r="L22" s="121">
        <v>0.25</v>
      </c>
      <c r="M22" s="54">
        <f>G22*L22</f>
        <v>1934.6839989900002</v>
      </c>
      <c r="N22" s="121">
        <v>0.25</v>
      </c>
      <c r="O22" s="54">
        <f>G22*N22</f>
        <v>1934.6839989900002</v>
      </c>
      <c r="P22" s="121"/>
      <c r="Q22" s="54">
        <v>0</v>
      </c>
      <c r="R22" s="121"/>
      <c r="S22" s="54">
        <v>0</v>
      </c>
    </row>
    <row r="23" spans="2:19" s="55" customFormat="1" x14ac:dyDescent="0.25">
      <c r="B23" s="50" t="s">
        <v>271</v>
      </c>
      <c r="C23" s="56" t="s">
        <v>272</v>
      </c>
      <c r="D23" s="51">
        <f>'Orçamento Resumo'!D23</f>
        <v>2709.9180000000001</v>
      </c>
      <c r="E23" s="52">
        <v>6.4536207676848655E-3</v>
      </c>
      <c r="F23" s="57">
        <f t="shared" si="0"/>
        <v>683.44131959999993</v>
      </c>
      <c r="G23" s="53">
        <f t="shared" si="1"/>
        <v>3393.3593196000002</v>
      </c>
      <c r="H23" s="121"/>
      <c r="I23" s="54">
        <v>0</v>
      </c>
      <c r="J23" s="121"/>
      <c r="K23" s="54">
        <v>0</v>
      </c>
      <c r="L23" s="121"/>
      <c r="M23" s="54">
        <v>0</v>
      </c>
      <c r="N23" s="121">
        <v>1</v>
      </c>
      <c r="O23" s="54">
        <f>G23*N23</f>
        <v>3393.3593196000002</v>
      </c>
      <c r="P23" s="121"/>
      <c r="Q23" s="54">
        <v>0</v>
      </c>
      <c r="R23" s="121"/>
      <c r="S23" s="54">
        <v>0</v>
      </c>
    </row>
    <row r="24" spans="2:19" s="55" customFormat="1" x14ac:dyDescent="0.25">
      <c r="B24" s="50" t="s">
        <v>285</v>
      </c>
      <c r="C24" s="56" t="s">
        <v>286</v>
      </c>
      <c r="D24" s="51">
        <f>'Orçamento Resumo'!D24</f>
        <v>2481.4836</v>
      </c>
      <c r="E24" s="52">
        <v>9.4487050030515E-3</v>
      </c>
      <c r="F24" s="57">
        <f t="shared" si="0"/>
        <v>625.8301639199999</v>
      </c>
      <c r="G24" s="53">
        <f t="shared" si="1"/>
        <v>3107.3137639199999</v>
      </c>
      <c r="H24" s="121">
        <v>0.5</v>
      </c>
      <c r="I24" s="54">
        <f>G24*H24</f>
        <v>1553.65688196</v>
      </c>
      <c r="J24" s="121">
        <v>0.5</v>
      </c>
      <c r="K24" s="54">
        <f>G24*J24</f>
        <v>1553.65688196</v>
      </c>
      <c r="L24" s="121"/>
      <c r="M24" s="54">
        <v>0</v>
      </c>
      <c r="N24" s="121"/>
      <c r="O24" s="54">
        <v>0</v>
      </c>
      <c r="P24" s="121"/>
      <c r="Q24" s="54">
        <v>0</v>
      </c>
      <c r="R24" s="121"/>
      <c r="S24" s="54">
        <v>0</v>
      </c>
    </row>
    <row r="25" spans="2:19" s="55" customFormat="1" ht="25.5" x14ac:dyDescent="0.25">
      <c r="B25" s="50" t="s">
        <v>296</v>
      </c>
      <c r="C25" s="56" t="s">
        <v>297</v>
      </c>
      <c r="D25" s="51">
        <f>'Orçamento Resumo'!D25</f>
        <v>1419</v>
      </c>
      <c r="E25" s="52">
        <v>2.8535596991342126E-3</v>
      </c>
      <c r="F25" s="57">
        <f t="shared" si="0"/>
        <v>357.87179999999995</v>
      </c>
      <c r="G25" s="53">
        <f t="shared" si="1"/>
        <v>1776.8717999999999</v>
      </c>
      <c r="H25" s="121"/>
      <c r="I25" s="54">
        <v>0</v>
      </c>
      <c r="J25" s="121"/>
      <c r="K25" s="54">
        <v>0</v>
      </c>
      <c r="L25" s="121">
        <v>1</v>
      </c>
      <c r="M25" s="54">
        <f>G25*L25</f>
        <v>1776.8717999999999</v>
      </c>
      <c r="N25" s="121"/>
      <c r="O25" s="54">
        <v>0</v>
      </c>
      <c r="P25" s="121"/>
      <c r="Q25" s="54">
        <v>0</v>
      </c>
      <c r="R25" s="121"/>
      <c r="S25" s="54">
        <v>0</v>
      </c>
    </row>
    <row r="26" spans="2:19" s="55" customFormat="1" x14ac:dyDescent="0.25">
      <c r="B26" s="50" t="s">
        <v>303</v>
      </c>
      <c r="C26" s="56" t="s">
        <v>304</v>
      </c>
      <c r="D26" s="51">
        <f>'Orçamento Resumo'!D26</f>
        <v>1852.17</v>
      </c>
      <c r="E26" s="52">
        <v>4.5592149158698476E-3</v>
      </c>
      <c r="F26" s="57">
        <f t="shared" si="0"/>
        <v>467.11727400000001</v>
      </c>
      <c r="G26" s="53">
        <f t="shared" si="1"/>
        <v>2319.2872740000003</v>
      </c>
      <c r="H26" s="121"/>
      <c r="I26" s="54">
        <v>0</v>
      </c>
      <c r="J26" s="121"/>
      <c r="K26" s="54">
        <v>0</v>
      </c>
      <c r="L26" s="121">
        <v>1</v>
      </c>
      <c r="M26" s="54">
        <f t="shared" ref="M26:M28" si="4">G26*L26</f>
        <v>2319.2872740000003</v>
      </c>
      <c r="N26" s="121"/>
      <c r="O26" s="54">
        <v>0</v>
      </c>
      <c r="P26" s="121"/>
      <c r="Q26" s="54">
        <v>0</v>
      </c>
      <c r="R26" s="121"/>
      <c r="S26" s="54">
        <v>0</v>
      </c>
    </row>
    <row r="27" spans="2:19" s="55" customFormat="1" x14ac:dyDescent="0.25">
      <c r="B27" s="50" t="s">
        <v>311</v>
      </c>
      <c r="C27" s="56" t="s">
        <v>312</v>
      </c>
      <c r="D27" s="51">
        <f>'Orçamento Resumo'!D27</f>
        <v>1968.5260000000001</v>
      </c>
      <c r="E27" s="52">
        <v>4.0162734676532485E-3</v>
      </c>
      <c r="F27" s="57">
        <f t="shared" ref="F27:F39" si="5">D27*0.2522</f>
        <v>496.46225719999995</v>
      </c>
      <c r="G27" s="53">
        <f t="shared" si="1"/>
        <v>2464.9882572000001</v>
      </c>
      <c r="H27" s="121"/>
      <c r="I27" s="54">
        <v>0</v>
      </c>
      <c r="J27" s="121"/>
      <c r="K27" s="54">
        <v>0</v>
      </c>
      <c r="L27" s="121">
        <v>1</v>
      </c>
      <c r="M27" s="54">
        <f t="shared" si="4"/>
        <v>2464.9882572000001</v>
      </c>
      <c r="N27" s="121"/>
      <c r="O27" s="54">
        <v>0</v>
      </c>
      <c r="P27" s="121"/>
      <c r="Q27" s="54">
        <v>0</v>
      </c>
      <c r="R27" s="121"/>
      <c r="S27" s="54">
        <v>0</v>
      </c>
    </row>
    <row r="28" spans="2:19" s="55" customFormat="1" x14ac:dyDescent="0.25">
      <c r="B28" s="50" t="s">
        <v>343</v>
      </c>
      <c r="C28" s="56" t="s">
        <v>344</v>
      </c>
      <c r="D28" s="51">
        <f>'Orçamento Resumo'!D28</f>
        <v>1812.95</v>
      </c>
      <c r="E28" s="52">
        <v>4.9213155141063425E-3</v>
      </c>
      <c r="F28" s="57">
        <f t="shared" si="5"/>
        <v>457.22598999999997</v>
      </c>
      <c r="G28" s="53">
        <f t="shared" si="1"/>
        <v>2270.1759900000002</v>
      </c>
      <c r="H28" s="121"/>
      <c r="I28" s="54">
        <v>0</v>
      </c>
      <c r="J28" s="121"/>
      <c r="K28" s="54">
        <v>0</v>
      </c>
      <c r="L28" s="121">
        <v>1</v>
      </c>
      <c r="M28" s="54">
        <f t="shared" si="4"/>
        <v>2270.1759900000002</v>
      </c>
      <c r="N28" s="121"/>
      <c r="O28" s="54">
        <v>0</v>
      </c>
      <c r="P28" s="121"/>
      <c r="Q28" s="54">
        <v>0</v>
      </c>
      <c r="R28" s="121"/>
      <c r="S28" s="54">
        <v>0</v>
      </c>
    </row>
    <row r="29" spans="2:19" s="55" customFormat="1" x14ac:dyDescent="0.25">
      <c r="B29" s="50" t="s">
        <v>349</v>
      </c>
      <c r="C29" s="56" t="s">
        <v>350</v>
      </c>
      <c r="D29" s="51">
        <f>'Orçamento Resumo'!D29</f>
        <v>22438.720000000001</v>
      </c>
      <c r="E29" s="52">
        <v>4.6592631017134532E-2</v>
      </c>
      <c r="F29" s="57">
        <f t="shared" si="5"/>
        <v>5659.0451839999996</v>
      </c>
      <c r="G29" s="53">
        <f t="shared" si="1"/>
        <v>28097.765184</v>
      </c>
      <c r="H29" s="121"/>
      <c r="I29" s="54">
        <v>0</v>
      </c>
      <c r="J29" s="121"/>
      <c r="K29" s="54">
        <v>0</v>
      </c>
      <c r="L29" s="121"/>
      <c r="M29" s="54">
        <v>0</v>
      </c>
      <c r="N29" s="121">
        <v>1</v>
      </c>
      <c r="O29" s="54">
        <f>N29*G29</f>
        <v>28097.765184</v>
      </c>
      <c r="P29" s="121"/>
      <c r="Q29" s="54">
        <v>0</v>
      </c>
      <c r="R29" s="121"/>
      <c r="S29" s="54">
        <v>0</v>
      </c>
    </row>
    <row r="30" spans="2:19" s="55" customFormat="1" ht="25.5" x14ac:dyDescent="0.25">
      <c r="B30" s="50" t="s">
        <v>366</v>
      </c>
      <c r="C30" s="56" t="s">
        <v>367</v>
      </c>
      <c r="D30" s="51">
        <f>'Orçamento Resumo'!D30</f>
        <v>19435.849999999999</v>
      </c>
      <c r="E30" s="52">
        <v>3.7006065112892859E-2</v>
      </c>
      <c r="F30" s="57">
        <f t="shared" si="5"/>
        <v>4901.7213699999993</v>
      </c>
      <c r="G30" s="53">
        <f t="shared" si="1"/>
        <v>24337.571369999998</v>
      </c>
      <c r="H30" s="121"/>
      <c r="I30" s="54">
        <v>0</v>
      </c>
      <c r="J30" s="121"/>
      <c r="K30" s="54">
        <v>0</v>
      </c>
      <c r="L30" s="121"/>
      <c r="M30" s="54">
        <v>0</v>
      </c>
      <c r="N30" s="121">
        <v>1</v>
      </c>
      <c r="O30" s="54">
        <f>N30*G30</f>
        <v>24337.571369999998</v>
      </c>
      <c r="P30" s="121"/>
      <c r="Q30" s="54">
        <v>0</v>
      </c>
      <c r="R30" s="121"/>
      <c r="S30" s="54">
        <v>0</v>
      </c>
    </row>
    <row r="31" spans="2:19" s="55" customFormat="1" ht="25.5" x14ac:dyDescent="0.25">
      <c r="B31" s="50" t="s">
        <v>386</v>
      </c>
      <c r="C31" s="56" t="s">
        <v>387</v>
      </c>
      <c r="D31" s="51">
        <f>'Orçamento Resumo'!D31</f>
        <v>108854.50999999998</v>
      </c>
      <c r="E31" s="52">
        <v>0.18188407917558166</v>
      </c>
      <c r="F31" s="57">
        <f t="shared" si="5"/>
        <v>27453.107421999994</v>
      </c>
      <c r="G31" s="53">
        <f t="shared" si="1"/>
        <v>136307.61742199998</v>
      </c>
      <c r="H31" s="121"/>
      <c r="I31" s="54">
        <v>0</v>
      </c>
      <c r="J31" s="121"/>
      <c r="K31" s="54">
        <v>0</v>
      </c>
      <c r="L31" s="121"/>
      <c r="M31" s="54">
        <v>0</v>
      </c>
      <c r="N31" s="121"/>
      <c r="O31" s="54">
        <v>0</v>
      </c>
      <c r="P31" s="121">
        <v>0.5</v>
      </c>
      <c r="Q31" s="54">
        <f>G31*P31</f>
        <v>68153.808710999991</v>
      </c>
      <c r="R31" s="121">
        <v>0.5</v>
      </c>
      <c r="S31" s="54">
        <f>G31*R31</f>
        <v>68153.808710999991</v>
      </c>
    </row>
    <row r="32" spans="2:19" s="55" customFormat="1" ht="25.5" x14ac:dyDescent="0.25">
      <c r="B32" s="50" t="s">
        <v>393</v>
      </c>
      <c r="C32" s="56" t="s">
        <v>394</v>
      </c>
      <c r="D32" s="51">
        <f>'Orçamento Resumo'!D32</f>
        <v>12143.364200000002</v>
      </c>
      <c r="E32" s="52">
        <v>3.1522711317386293E-2</v>
      </c>
      <c r="F32" s="57">
        <f t="shared" si="5"/>
        <v>3062.5564512400001</v>
      </c>
      <c r="G32" s="53">
        <f t="shared" si="1"/>
        <v>15205.920651240001</v>
      </c>
      <c r="H32" s="121"/>
      <c r="I32" s="54">
        <v>0</v>
      </c>
      <c r="J32" s="121"/>
      <c r="K32" s="54">
        <v>0</v>
      </c>
      <c r="L32" s="121"/>
      <c r="M32" s="54">
        <v>0</v>
      </c>
      <c r="N32" s="121"/>
      <c r="O32" s="54">
        <v>0</v>
      </c>
      <c r="P32" s="121">
        <v>0.5</v>
      </c>
      <c r="Q32" s="54">
        <f t="shared" ref="Q32:Q39" si="6">G32*P32</f>
        <v>7602.9603256200007</v>
      </c>
      <c r="R32" s="121">
        <v>0.5</v>
      </c>
      <c r="S32" s="54">
        <f t="shared" ref="S32:S39" si="7">G32*R32</f>
        <v>7602.9603256200007</v>
      </c>
    </row>
    <row r="33" spans="2:19" s="55" customFormat="1" ht="25.5" x14ac:dyDescent="0.25">
      <c r="B33" s="50" t="s">
        <v>418</v>
      </c>
      <c r="C33" s="56" t="s">
        <v>419</v>
      </c>
      <c r="D33" s="51">
        <f>'Orçamento Resumo'!D33</f>
        <v>31375.196600000003</v>
      </c>
      <c r="E33" s="52">
        <v>6.8264402335792632E-2</v>
      </c>
      <c r="F33" s="57">
        <f t="shared" si="5"/>
        <v>7912.8245825200001</v>
      </c>
      <c r="G33" s="53">
        <f t="shared" si="1"/>
        <v>39288.021182520002</v>
      </c>
      <c r="H33" s="121"/>
      <c r="I33" s="54">
        <v>0</v>
      </c>
      <c r="J33" s="121"/>
      <c r="K33" s="54">
        <v>0</v>
      </c>
      <c r="L33" s="121"/>
      <c r="M33" s="54">
        <v>0</v>
      </c>
      <c r="N33" s="121"/>
      <c r="O33" s="54">
        <v>0</v>
      </c>
      <c r="P33" s="121">
        <v>0.5</v>
      </c>
      <c r="Q33" s="54">
        <f t="shared" si="6"/>
        <v>19644.010591260001</v>
      </c>
      <c r="R33" s="121">
        <v>0.5</v>
      </c>
      <c r="S33" s="54">
        <f t="shared" si="7"/>
        <v>19644.010591260001</v>
      </c>
    </row>
    <row r="34" spans="2:19" s="55" customFormat="1" ht="25.5" x14ac:dyDescent="0.25">
      <c r="B34" s="50" t="s">
        <v>429</v>
      </c>
      <c r="C34" s="56" t="s">
        <v>430</v>
      </c>
      <c r="D34" s="51">
        <f>'Orçamento Resumo'!D34</f>
        <v>60366.040000000008</v>
      </c>
      <c r="E34" s="52">
        <v>0.1260476741060127</v>
      </c>
      <c r="F34" s="57">
        <f t="shared" si="5"/>
        <v>15224.315288000002</v>
      </c>
      <c r="G34" s="53">
        <f t="shared" si="1"/>
        <v>75590.355288000006</v>
      </c>
      <c r="H34" s="121"/>
      <c r="I34" s="54">
        <v>0</v>
      </c>
      <c r="J34" s="121"/>
      <c r="K34" s="54">
        <v>0</v>
      </c>
      <c r="L34" s="121"/>
      <c r="M34" s="54">
        <v>0</v>
      </c>
      <c r="N34" s="121"/>
      <c r="O34" s="54">
        <v>0</v>
      </c>
      <c r="P34" s="121">
        <v>0.5</v>
      </c>
      <c r="Q34" s="54">
        <f t="shared" si="6"/>
        <v>37795.177644000003</v>
      </c>
      <c r="R34" s="121">
        <v>0.5</v>
      </c>
      <c r="S34" s="54">
        <f t="shared" si="7"/>
        <v>37795.177644000003</v>
      </c>
    </row>
    <row r="35" spans="2:19" s="55" customFormat="1" ht="25.5" x14ac:dyDescent="0.25">
      <c r="B35" s="50" t="s">
        <v>434</v>
      </c>
      <c r="C35" s="56" t="s">
        <v>435</v>
      </c>
      <c r="D35" s="51">
        <f>'Orçamento Resumo'!D35</f>
        <v>256.39999999999998</v>
      </c>
      <c r="E35" s="52">
        <v>8.357786949337348E-2</v>
      </c>
      <c r="F35" s="57">
        <f t="shared" si="5"/>
        <v>64.664079999999984</v>
      </c>
      <c r="G35" s="53">
        <f t="shared" si="1"/>
        <v>321.06407999999999</v>
      </c>
      <c r="H35" s="121"/>
      <c r="I35" s="54">
        <v>0</v>
      </c>
      <c r="J35" s="121"/>
      <c r="K35" s="54">
        <v>0</v>
      </c>
      <c r="L35" s="121"/>
      <c r="M35" s="54">
        <v>0</v>
      </c>
      <c r="N35" s="121"/>
      <c r="O35" s="54">
        <v>0</v>
      </c>
      <c r="P35" s="121">
        <v>0.5</v>
      </c>
      <c r="Q35" s="54">
        <f t="shared" si="6"/>
        <v>160.53203999999999</v>
      </c>
      <c r="R35" s="121">
        <v>0.5</v>
      </c>
      <c r="S35" s="54">
        <f t="shared" si="7"/>
        <v>160.53203999999999</v>
      </c>
    </row>
    <row r="36" spans="2:19" s="55" customFormat="1" ht="25.5" x14ac:dyDescent="0.25">
      <c r="B36" s="50" t="s">
        <v>444</v>
      </c>
      <c r="C36" s="56" t="s">
        <v>445</v>
      </c>
      <c r="D36" s="51">
        <f>'Orçamento Resumo'!D36</f>
        <v>66203.62</v>
      </c>
      <c r="E36" s="52">
        <v>0.11530480604098663</v>
      </c>
      <c r="F36" s="57">
        <f t="shared" si="5"/>
        <v>16696.552963999999</v>
      </c>
      <c r="G36" s="53">
        <f t="shared" si="1"/>
        <v>82900.172963999998</v>
      </c>
      <c r="H36" s="121"/>
      <c r="I36" s="54">
        <v>0</v>
      </c>
      <c r="J36" s="121"/>
      <c r="K36" s="54">
        <v>0</v>
      </c>
      <c r="L36" s="121"/>
      <c r="M36" s="54">
        <v>0</v>
      </c>
      <c r="N36" s="121"/>
      <c r="O36" s="54">
        <v>0</v>
      </c>
      <c r="P36" s="121">
        <v>0.5</v>
      </c>
      <c r="Q36" s="54">
        <f t="shared" si="6"/>
        <v>41450.086481999999</v>
      </c>
      <c r="R36" s="121">
        <v>0.5</v>
      </c>
      <c r="S36" s="54">
        <f t="shared" si="7"/>
        <v>41450.086481999999</v>
      </c>
    </row>
    <row r="37" spans="2:19" s="55" customFormat="1" ht="25.5" x14ac:dyDescent="0.25">
      <c r="B37" s="50" t="s">
        <v>448</v>
      </c>
      <c r="C37" s="56" t="s">
        <v>449</v>
      </c>
      <c r="D37" s="51">
        <f>'Orçamento Resumo'!D37</f>
        <v>1290.5150000000001</v>
      </c>
      <c r="E37" s="52">
        <v>2.626492192312212E-3</v>
      </c>
      <c r="F37" s="57">
        <f t="shared" si="5"/>
        <v>325.46788299999997</v>
      </c>
      <c r="G37" s="53">
        <f t="shared" si="1"/>
        <v>1615.9828830000001</v>
      </c>
      <c r="H37" s="121"/>
      <c r="I37" s="54">
        <v>0</v>
      </c>
      <c r="J37" s="121"/>
      <c r="K37" s="54">
        <v>0</v>
      </c>
      <c r="L37" s="121"/>
      <c r="M37" s="54">
        <v>0</v>
      </c>
      <c r="N37" s="121"/>
      <c r="O37" s="54">
        <v>0</v>
      </c>
      <c r="P37" s="121">
        <v>0.5</v>
      </c>
      <c r="Q37" s="54">
        <f t="shared" si="6"/>
        <v>807.99144150000006</v>
      </c>
      <c r="R37" s="121">
        <v>0.5</v>
      </c>
      <c r="S37" s="54">
        <f t="shared" si="7"/>
        <v>807.99144150000006</v>
      </c>
    </row>
    <row r="38" spans="2:19" s="55" customFormat="1" ht="25.5" x14ac:dyDescent="0.25">
      <c r="B38" s="50" t="s">
        <v>451</v>
      </c>
      <c r="C38" s="56" t="s">
        <v>452</v>
      </c>
      <c r="D38" s="51">
        <f>'Orçamento Resumo'!D38</f>
        <v>7943.5500000000011</v>
      </c>
      <c r="E38" s="52">
        <v>1.1609642521886657E-2</v>
      </c>
      <c r="F38" s="57">
        <f t="shared" si="5"/>
        <v>2003.3633100000002</v>
      </c>
      <c r="G38" s="53">
        <f t="shared" si="1"/>
        <v>9946.9133100000017</v>
      </c>
      <c r="H38" s="121"/>
      <c r="I38" s="54">
        <v>0</v>
      </c>
      <c r="J38" s="121"/>
      <c r="K38" s="54">
        <v>0</v>
      </c>
      <c r="L38" s="121"/>
      <c r="M38" s="54">
        <v>0</v>
      </c>
      <c r="N38" s="121"/>
      <c r="O38" s="54">
        <v>0</v>
      </c>
      <c r="P38" s="121">
        <v>0.5</v>
      </c>
      <c r="Q38" s="54">
        <f t="shared" si="6"/>
        <v>4973.4566550000009</v>
      </c>
      <c r="R38" s="121">
        <v>0.5</v>
      </c>
      <c r="S38" s="54">
        <f t="shared" si="7"/>
        <v>4973.4566550000009</v>
      </c>
    </row>
    <row r="39" spans="2:19" s="55" customFormat="1" x14ac:dyDescent="0.25">
      <c r="B39" s="50" t="s">
        <v>454</v>
      </c>
      <c r="C39" s="56" t="s">
        <v>455</v>
      </c>
      <c r="D39" s="51">
        <f>'Orçamento Resumo'!D39</f>
        <v>30182.6</v>
      </c>
      <c r="E39" s="52">
        <v>7.2195269837233719E-2</v>
      </c>
      <c r="F39" s="57">
        <f t="shared" si="5"/>
        <v>7612.0517199999986</v>
      </c>
      <c r="G39" s="53">
        <f t="shared" si="1"/>
        <v>37794.651719999994</v>
      </c>
      <c r="H39" s="121"/>
      <c r="I39" s="54">
        <v>0</v>
      </c>
      <c r="J39" s="121"/>
      <c r="K39" s="54">
        <v>0</v>
      </c>
      <c r="L39" s="121"/>
      <c r="M39" s="54">
        <v>0</v>
      </c>
      <c r="N39" s="121"/>
      <c r="O39" s="54">
        <v>0</v>
      </c>
      <c r="P39" s="121">
        <v>0.5</v>
      </c>
      <c r="Q39" s="54">
        <f t="shared" si="6"/>
        <v>18897.325859999997</v>
      </c>
      <c r="R39" s="121">
        <v>0.5</v>
      </c>
      <c r="S39" s="54">
        <f t="shared" si="7"/>
        <v>18897.325859999997</v>
      </c>
    </row>
    <row r="40" spans="2:19" s="119" customFormat="1" x14ac:dyDescent="0.25">
      <c r="B40" s="107"/>
      <c r="C40" s="108" t="s">
        <v>463</v>
      </c>
      <c r="D40" s="109">
        <f>SUM(D8:D39)</f>
        <v>455554.5328310667</v>
      </c>
      <c r="E40" s="110">
        <f>SUM(E8:E39)</f>
        <v>0.99999999999999978</v>
      </c>
      <c r="F40" s="117">
        <f>SUM(F8:F39)</f>
        <v>114890.85317999501</v>
      </c>
      <c r="G40" s="118">
        <f>SUM(G8:G39)</f>
        <v>570445.38601106161</v>
      </c>
      <c r="H40" s="122"/>
      <c r="I40" s="109">
        <f>SUM(I8:I39)</f>
        <v>31522.730270770193</v>
      </c>
      <c r="J40" s="122"/>
      <c r="K40" s="109">
        <f>SUM(K8:K39)</f>
        <v>35531.560590029483</v>
      </c>
      <c r="L40" s="122"/>
      <c r="M40" s="109">
        <f>SUM(M8:M39)</f>
        <v>14943.630362624999</v>
      </c>
      <c r="N40" s="122"/>
      <c r="O40" s="109">
        <f>SUM(O8:O39)</f>
        <v>61665.123470264996</v>
      </c>
      <c r="P40" s="122"/>
      <c r="Q40" s="109">
        <f>SUM(Q8:Q39)</f>
        <v>217749.443367186</v>
      </c>
      <c r="R40" s="122"/>
      <c r="S40" s="109">
        <f>SUM(S8:S39)</f>
        <v>209032.89795018599</v>
      </c>
    </row>
    <row r="41" spans="2:19" s="55" customFormat="1" x14ac:dyDescent="0.25">
      <c r="B41" s="112"/>
      <c r="C41" s="108" t="s">
        <v>638</v>
      </c>
      <c r="D41" s="113"/>
      <c r="E41" s="114"/>
      <c r="F41" s="113"/>
      <c r="G41" s="115"/>
      <c r="H41" s="123"/>
      <c r="I41" s="116"/>
      <c r="J41" s="123"/>
      <c r="K41" s="116">
        <f>I40+K40</f>
        <v>67054.29086079968</v>
      </c>
      <c r="L41" s="123"/>
      <c r="M41" s="116">
        <f>K41+M40</f>
        <v>81997.921223424681</v>
      </c>
      <c r="N41" s="123"/>
      <c r="O41" s="116">
        <f>M41+O40</f>
        <v>143663.04469368968</v>
      </c>
      <c r="P41" s="123"/>
      <c r="Q41" s="116">
        <f>O41+Q40</f>
        <v>361412.48806087568</v>
      </c>
      <c r="R41" s="123"/>
      <c r="S41" s="116">
        <f>Q41+S40</f>
        <v>570445.38601106172</v>
      </c>
    </row>
  </sheetData>
  <mergeCells count="15">
    <mergeCell ref="B3:S3"/>
    <mergeCell ref="N6:O6"/>
    <mergeCell ref="P6:Q6"/>
    <mergeCell ref="R6:S6"/>
    <mergeCell ref="B5:S5"/>
    <mergeCell ref="B4:S4"/>
    <mergeCell ref="J6:K6"/>
    <mergeCell ref="L6:M6"/>
    <mergeCell ref="B6:B7"/>
    <mergeCell ref="C6:C7"/>
    <mergeCell ref="D6:D7"/>
    <mergeCell ref="E6:E7"/>
    <mergeCell ref="F6:F7"/>
    <mergeCell ref="G6:G7"/>
    <mergeCell ref="H6:I6"/>
  </mergeCells>
  <printOptions horizontalCentered="1" verticalCentered="1"/>
  <pageMargins left="0.25" right="0.25" top="0.75" bottom="0.75" header="0.3" footer="0.3"/>
  <pageSetup paperSize="9" scale="65" orientation="landscape" r:id="rId1"/>
  <ignoredErrors>
    <ignoredError sqref="B8:B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Orçamento Resumo</vt:lpstr>
      <vt:lpstr>BDI (25,22%)</vt:lpstr>
      <vt:lpstr>Composições do IFPB</vt:lpstr>
      <vt:lpstr>Cronograma 180 dias</vt:lpstr>
      <vt:lpstr>'BDI (25,22%)'!Area_de_impressao</vt:lpstr>
      <vt:lpstr>'Composições do IFPB'!Area_de_impressao</vt:lpstr>
      <vt:lpstr>'Cronograma 180 dias'!Area_de_impressao</vt:lpstr>
      <vt:lpstr>'Orçamento Resumo'!Area_de_impressao</vt:lpstr>
      <vt:lpstr>'Orçamento Sintético'!Area_de_impressao</vt:lpstr>
      <vt:lpstr>'Composições do IFPB'!Titulos_de_impressao</vt:lpstr>
      <vt:lpstr>'Orçamento Sintético'!Titulos_de_impressao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revision/>
  <cp:lastPrinted>2018-07-12T15:30:44Z</cp:lastPrinted>
  <dcterms:created xsi:type="dcterms:W3CDTF">2016-08-08T15:23:26Z</dcterms:created>
  <dcterms:modified xsi:type="dcterms:W3CDTF">2018-08-01T17:24:43Z</dcterms:modified>
</cp:coreProperties>
</file>